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240" yWindow="690" windowWidth="19995" windowHeight="6765" tabRatio="872"/>
  </bookViews>
  <sheets>
    <sheet name="Consolidado" sheetId="9" r:id="rId1"/>
    <sheet name="Balance general (Activo)" sheetId="1" r:id="rId2"/>
    <sheet name="Balance general (Pasivo)" sheetId="4" r:id="rId3"/>
    <sheet name="Estado de resultado" sheetId="5" r:id="rId4"/>
    <sheet name="Estado de flujo de efectivo" sheetId="6" r:id="rId5"/>
    <sheet name="Estado variacion fondos no pres" sheetId="8" r:id="rId6"/>
    <sheet name="Estado de cambios pat." sheetId="11" r:id="rId7"/>
    <sheet name="Estado de sit. pres" sheetId="10" r:id="rId8"/>
    <sheet name="Balance Apertura" sheetId="13" r:id="rId9"/>
    <sheet name="Bce. Apertura 2018" sheetId="14" r:id="rId10"/>
  </sheets>
  <definedNames>
    <definedName name="_xlnm._FilterDatabase" localSheetId="9" hidden="1">'Bce. Apertura 2018'!$A$7:$F$25</definedName>
    <definedName name="_xlnm._FilterDatabase" localSheetId="0" hidden="1">Consolidado!$A$6:$K$274</definedName>
    <definedName name="_xlnm.Print_Area" localSheetId="8">'Balance Apertura'!$B$1:$H$35</definedName>
    <definedName name="_xlnm.Print_Area" localSheetId="1">'Balance general (Activo)'!$B$1:$M$58</definedName>
    <definedName name="_xlnm.Print_Area" localSheetId="2">'Balance general (Pasivo)'!$B$1:$L$59</definedName>
    <definedName name="_xlnm.Print_Area" localSheetId="0">Consolidado!$A$6:$G$264</definedName>
    <definedName name="_xlnm.Print_Area" localSheetId="6">'Estado de cambios pat.'!$C$1:$H$34</definedName>
    <definedName name="_xlnm.Print_Area" localSheetId="4">'Estado de flujo de efectivo'!$B$1:$I$68</definedName>
    <definedName name="_xlnm.Print_Area" localSheetId="3">'Estado de resultado'!$B$1:$G$72</definedName>
    <definedName name="_xlnm.Print_Area" localSheetId="7">'Estado de sit. pres'!$B$1:$J$46</definedName>
    <definedName name="_xlnm.Print_Area" localSheetId="5">'Estado variacion fondos no pres'!$B$1:$G$40</definedName>
  </definedNames>
  <calcPr calcId="152511"/>
</workbook>
</file>

<file path=xl/calcChain.xml><?xml version="1.0" encoding="utf-8"?>
<calcChain xmlns="http://schemas.openxmlformats.org/spreadsheetml/2006/main">
  <c r="F35" i="13" l="1"/>
  <c r="F23" i="13"/>
  <c r="H24" i="10" l="1"/>
  <c r="G32" i="11" l="1"/>
  <c r="D20" i="14"/>
  <c r="F20" i="14"/>
  <c r="E6" i="14"/>
  <c r="D6" i="14"/>
  <c r="F6" i="14"/>
  <c r="C6" i="14"/>
  <c r="G10" i="11" l="1"/>
  <c r="H10" i="11"/>
  <c r="G10" i="5"/>
  <c r="J10" i="4"/>
  <c r="G10" i="4"/>
  <c r="J10" i="1"/>
  <c r="G10" i="1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H175" i="9" s="1"/>
  <c r="G176" i="9"/>
  <c r="G177" i="9"/>
  <c r="I177" i="9" s="1"/>
  <c r="G178" i="9"/>
  <c r="I178" i="9" s="1"/>
  <c r="G179" i="9"/>
  <c r="I179" i="9" s="1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7" i="9"/>
  <c r="L46" i="4" l="1"/>
  <c r="L59" i="4" s="1"/>
  <c r="L58" i="1"/>
  <c r="F36" i="13" l="1"/>
  <c r="I35" i="13"/>
  <c r="J35" i="13" s="1"/>
  <c r="I34" i="13"/>
  <c r="J34" i="13" s="1"/>
  <c r="I33" i="13"/>
  <c r="J33" i="13" s="1"/>
  <c r="I32" i="13"/>
  <c r="J32" i="13" s="1"/>
  <c r="I31" i="13"/>
  <c r="J31" i="13" s="1"/>
  <c r="I30" i="13"/>
  <c r="J30" i="13" s="1"/>
  <c r="I29" i="13"/>
  <c r="J29" i="13" s="1"/>
  <c r="I28" i="13"/>
  <c r="J28" i="13" s="1"/>
  <c r="I27" i="13"/>
  <c r="J27" i="13" s="1"/>
  <c r="H23" i="13"/>
  <c r="G23" i="13"/>
  <c r="I22" i="13"/>
  <c r="J22" i="13" s="1"/>
  <c r="I21" i="13"/>
  <c r="J21" i="13" s="1"/>
  <c r="I20" i="13"/>
  <c r="J20" i="13" s="1"/>
  <c r="I19" i="13"/>
  <c r="J19" i="13" s="1"/>
  <c r="I18" i="13"/>
  <c r="J18" i="13" s="1"/>
  <c r="I17" i="13"/>
  <c r="J17" i="13" s="1"/>
  <c r="I16" i="13"/>
  <c r="J16" i="13" s="1"/>
  <c r="I15" i="13"/>
  <c r="J15" i="13" s="1"/>
  <c r="I14" i="13"/>
  <c r="J14" i="13" s="1"/>
  <c r="I13" i="13"/>
  <c r="J13" i="13" s="1"/>
  <c r="I12" i="13"/>
  <c r="I23" i="13" l="1"/>
  <c r="I36" i="13"/>
  <c r="J36" i="13"/>
  <c r="J12" i="13"/>
  <c r="J23" i="13" s="1"/>
  <c r="F5" i="9" l="1"/>
  <c r="E5" i="9"/>
  <c r="D5" i="9"/>
  <c r="C5" i="9"/>
  <c r="H180" i="9" l="1"/>
  <c r="I180" i="9"/>
  <c r="J180" i="9"/>
  <c r="H181" i="9"/>
  <c r="I181" i="9"/>
  <c r="J181" i="9"/>
  <c r="H182" i="9"/>
  <c r="I182" i="9"/>
  <c r="J182" i="9"/>
  <c r="H183" i="9"/>
  <c r="I183" i="9"/>
  <c r="J183" i="9"/>
  <c r="H184" i="9"/>
  <c r="I184" i="9"/>
  <c r="J184" i="9"/>
  <c r="H185" i="9"/>
  <c r="I185" i="9"/>
  <c r="J185" i="9"/>
  <c r="H186" i="9"/>
  <c r="I186" i="9"/>
  <c r="J186" i="9"/>
  <c r="H187" i="9"/>
  <c r="I187" i="9"/>
  <c r="J187" i="9"/>
  <c r="H188" i="9"/>
  <c r="I188" i="9"/>
  <c r="J188" i="9"/>
  <c r="H189" i="9"/>
  <c r="I189" i="9"/>
  <c r="J189" i="9"/>
  <c r="H190" i="9"/>
  <c r="I190" i="9"/>
  <c r="J190" i="9"/>
  <c r="H191" i="9"/>
  <c r="I191" i="9"/>
  <c r="J191" i="9"/>
  <c r="H192" i="9"/>
  <c r="I192" i="9"/>
  <c r="J192" i="9"/>
  <c r="H193" i="9"/>
  <c r="I193" i="9"/>
  <c r="J193" i="9"/>
  <c r="H194" i="9"/>
  <c r="I194" i="9"/>
  <c r="J194" i="9"/>
  <c r="H195" i="9"/>
  <c r="I195" i="9"/>
  <c r="J195" i="9"/>
  <c r="H196" i="9"/>
  <c r="I196" i="9"/>
  <c r="J196" i="9"/>
  <c r="H197" i="9"/>
  <c r="I197" i="9"/>
  <c r="J197" i="9"/>
  <c r="H198" i="9"/>
  <c r="I198" i="9"/>
  <c r="J198" i="9"/>
  <c r="H199" i="9"/>
  <c r="I199" i="9"/>
  <c r="J199" i="9"/>
  <c r="H200" i="9"/>
  <c r="I200" i="9"/>
  <c r="J200" i="9"/>
  <c r="H201" i="9"/>
  <c r="I201" i="9"/>
  <c r="J201" i="9"/>
  <c r="H202" i="9"/>
  <c r="I202" i="9"/>
  <c r="J202" i="9"/>
  <c r="H203" i="9"/>
  <c r="I203" i="9"/>
  <c r="J203" i="9"/>
  <c r="H204" i="9"/>
  <c r="I204" i="9"/>
  <c r="J204" i="9"/>
  <c r="H205" i="9"/>
  <c r="I205" i="9"/>
  <c r="J205" i="9"/>
  <c r="H206" i="9"/>
  <c r="I206" i="9"/>
  <c r="J206" i="9"/>
  <c r="H207" i="9"/>
  <c r="I207" i="9"/>
  <c r="J207" i="9"/>
  <c r="H208" i="9"/>
  <c r="I208" i="9"/>
  <c r="J208" i="9"/>
  <c r="H209" i="9"/>
  <c r="I209" i="9"/>
  <c r="J209" i="9"/>
  <c r="H210" i="9"/>
  <c r="I210" i="9"/>
  <c r="J210" i="9"/>
  <c r="H211" i="9"/>
  <c r="I211" i="9"/>
  <c r="J211" i="9"/>
  <c r="H212" i="9"/>
  <c r="I212" i="9"/>
  <c r="J212" i="9"/>
  <c r="H213" i="9"/>
  <c r="I213" i="9"/>
  <c r="J213" i="9"/>
  <c r="H214" i="9"/>
  <c r="I214" i="9"/>
  <c r="J214" i="9"/>
  <c r="H215" i="9"/>
  <c r="I215" i="9"/>
  <c r="J215" i="9"/>
  <c r="H216" i="9"/>
  <c r="I216" i="9"/>
  <c r="J216" i="9"/>
  <c r="H217" i="9"/>
  <c r="I217" i="9"/>
  <c r="J217" i="9"/>
  <c r="H218" i="9"/>
  <c r="I218" i="9"/>
  <c r="J218" i="9"/>
  <c r="H219" i="9"/>
  <c r="I219" i="9"/>
  <c r="J219" i="9"/>
  <c r="H220" i="9"/>
  <c r="I220" i="9"/>
  <c r="J220" i="9"/>
  <c r="H221" i="9"/>
  <c r="I221" i="9"/>
  <c r="J221" i="9"/>
  <c r="H222" i="9"/>
  <c r="I222" i="9"/>
  <c r="J222" i="9"/>
  <c r="H223" i="9"/>
  <c r="I223" i="9"/>
  <c r="J223" i="9"/>
  <c r="H224" i="9"/>
  <c r="I224" i="9"/>
  <c r="J224" i="9"/>
  <c r="H225" i="9"/>
  <c r="I225" i="9"/>
  <c r="J225" i="9"/>
  <c r="H226" i="9"/>
  <c r="I226" i="9"/>
  <c r="J226" i="9"/>
  <c r="H227" i="9"/>
  <c r="I227" i="9"/>
  <c r="J227" i="9"/>
  <c r="H228" i="9"/>
  <c r="I228" i="9"/>
  <c r="J228" i="9"/>
  <c r="H229" i="9"/>
  <c r="I229" i="9"/>
  <c r="J229" i="9"/>
  <c r="H230" i="9"/>
  <c r="I230" i="9"/>
  <c r="J230" i="9"/>
  <c r="H231" i="9"/>
  <c r="I231" i="9"/>
  <c r="J231" i="9"/>
  <c r="H232" i="9"/>
  <c r="I232" i="9"/>
  <c r="J232" i="9"/>
  <c r="H233" i="9"/>
  <c r="I233" i="9"/>
  <c r="J233" i="9"/>
  <c r="H234" i="9"/>
  <c r="I234" i="9"/>
  <c r="J234" i="9"/>
  <c r="H235" i="9"/>
  <c r="I235" i="9"/>
  <c r="J235" i="9"/>
  <c r="H236" i="9"/>
  <c r="I236" i="9"/>
  <c r="J236" i="9"/>
  <c r="H237" i="9"/>
  <c r="I237" i="9"/>
  <c r="J237" i="9"/>
  <c r="H238" i="9"/>
  <c r="I238" i="9"/>
  <c r="J238" i="9"/>
  <c r="H239" i="9"/>
  <c r="I239" i="9"/>
  <c r="J239" i="9"/>
  <c r="H240" i="9"/>
  <c r="I240" i="9"/>
  <c r="J240" i="9"/>
  <c r="H241" i="9"/>
  <c r="I241" i="9"/>
  <c r="J241" i="9"/>
  <c r="H242" i="9"/>
  <c r="I242" i="9"/>
  <c r="J242" i="9"/>
  <c r="H243" i="9"/>
  <c r="I243" i="9"/>
  <c r="J243" i="9"/>
  <c r="H244" i="9"/>
  <c r="I244" i="9"/>
  <c r="J244" i="9"/>
  <c r="H245" i="9"/>
  <c r="I245" i="9"/>
  <c r="J245" i="9"/>
  <c r="H246" i="9"/>
  <c r="I246" i="9"/>
  <c r="J246" i="9"/>
  <c r="H247" i="9"/>
  <c r="I247" i="9"/>
  <c r="J247" i="9"/>
  <c r="H248" i="9"/>
  <c r="I248" i="9"/>
  <c r="J248" i="9"/>
  <c r="H249" i="9"/>
  <c r="I249" i="9"/>
  <c r="J249" i="9"/>
  <c r="H250" i="9"/>
  <c r="I250" i="9"/>
  <c r="J250" i="9"/>
  <c r="H251" i="9"/>
  <c r="I251" i="9"/>
  <c r="J251" i="9"/>
  <c r="H252" i="9"/>
  <c r="I252" i="9"/>
  <c r="J252" i="9"/>
  <c r="H253" i="9"/>
  <c r="I253" i="9"/>
  <c r="J253" i="9"/>
  <c r="H254" i="9"/>
  <c r="I254" i="9"/>
  <c r="J254" i="9"/>
  <c r="H255" i="9"/>
  <c r="I255" i="9"/>
  <c r="J255" i="9"/>
  <c r="H256" i="9"/>
  <c r="I256" i="9"/>
  <c r="J256" i="9"/>
  <c r="H257" i="9"/>
  <c r="I257" i="9"/>
  <c r="J257" i="9"/>
  <c r="H258" i="9"/>
  <c r="I258" i="9"/>
  <c r="J258" i="9"/>
  <c r="H259" i="9"/>
  <c r="I259" i="9"/>
  <c r="J259" i="9"/>
  <c r="H260" i="9"/>
  <c r="I260" i="9"/>
  <c r="J260" i="9"/>
  <c r="H261" i="9"/>
  <c r="I261" i="9"/>
  <c r="J261" i="9"/>
  <c r="H262" i="9"/>
  <c r="I262" i="9"/>
  <c r="J262" i="9"/>
  <c r="H263" i="9"/>
  <c r="I263" i="9"/>
  <c r="J263" i="9"/>
  <c r="H264" i="9"/>
  <c r="I264" i="9"/>
  <c r="J264" i="9"/>
  <c r="H265" i="9"/>
  <c r="I265" i="9"/>
  <c r="J265" i="9"/>
  <c r="H266" i="9"/>
  <c r="I266" i="9"/>
  <c r="J266" i="9"/>
  <c r="H267" i="9"/>
  <c r="I267" i="9"/>
  <c r="J267" i="9"/>
  <c r="H268" i="9"/>
  <c r="I268" i="9"/>
  <c r="J268" i="9"/>
  <c r="H269" i="9"/>
  <c r="I269" i="9"/>
  <c r="J269" i="9"/>
  <c r="H270" i="9"/>
  <c r="I270" i="9"/>
  <c r="J270" i="9"/>
  <c r="H271" i="9"/>
  <c r="I271" i="9"/>
  <c r="J271" i="9"/>
  <c r="H272" i="9"/>
  <c r="I272" i="9"/>
  <c r="J272" i="9"/>
  <c r="H273" i="9"/>
  <c r="I273" i="9"/>
  <c r="J273" i="9"/>
  <c r="H274" i="9"/>
  <c r="I274" i="9"/>
  <c r="J274" i="9"/>
  <c r="J30" i="10" l="1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G5" i="9" l="1"/>
  <c r="I154" i="9" l="1"/>
  <c r="J154" i="9"/>
  <c r="I155" i="9"/>
  <c r="J155" i="9"/>
  <c r="I10" i="9"/>
  <c r="J10" i="9"/>
  <c r="I11" i="9"/>
  <c r="J11" i="9"/>
  <c r="I12" i="9"/>
  <c r="J12" i="9"/>
  <c r="I13" i="9"/>
  <c r="J13" i="9"/>
  <c r="I14" i="9"/>
  <c r="J14" i="9"/>
  <c r="I15" i="9"/>
  <c r="J15" i="9"/>
  <c r="I16" i="9"/>
  <c r="J16" i="9"/>
  <c r="I17" i="9"/>
  <c r="J17" i="9"/>
  <c r="I18" i="9"/>
  <c r="J18" i="9"/>
  <c r="I19" i="9"/>
  <c r="J19" i="9"/>
  <c r="I20" i="9"/>
  <c r="J20" i="9"/>
  <c r="I21" i="9"/>
  <c r="J21" i="9"/>
  <c r="I22" i="9"/>
  <c r="J22" i="9"/>
  <c r="I23" i="9"/>
  <c r="J23" i="9"/>
  <c r="I24" i="9"/>
  <c r="J24" i="9"/>
  <c r="I25" i="9"/>
  <c r="J25" i="9"/>
  <c r="I26" i="9"/>
  <c r="J26" i="9"/>
  <c r="I27" i="9"/>
  <c r="J27" i="9"/>
  <c r="I28" i="9"/>
  <c r="J28" i="9"/>
  <c r="I29" i="9"/>
  <c r="J29" i="9"/>
  <c r="I30" i="9"/>
  <c r="J30" i="9"/>
  <c r="I31" i="9"/>
  <c r="J31" i="9"/>
  <c r="I32" i="9"/>
  <c r="J32" i="9"/>
  <c r="I33" i="9"/>
  <c r="J33" i="9"/>
  <c r="I34" i="9"/>
  <c r="J34" i="9"/>
  <c r="I35" i="9"/>
  <c r="J35" i="9"/>
  <c r="I36" i="9"/>
  <c r="J36" i="9"/>
  <c r="I37" i="9"/>
  <c r="J37" i="9"/>
  <c r="I38" i="9"/>
  <c r="J38" i="9"/>
  <c r="I39" i="9"/>
  <c r="J39" i="9"/>
  <c r="I40" i="9"/>
  <c r="J40" i="9"/>
  <c r="I41" i="9"/>
  <c r="J41" i="9"/>
  <c r="I42" i="9"/>
  <c r="J42" i="9"/>
  <c r="I43" i="9"/>
  <c r="J43" i="9"/>
  <c r="I44" i="9"/>
  <c r="J44" i="9"/>
  <c r="I45" i="9"/>
  <c r="J45" i="9"/>
  <c r="I46" i="9"/>
  <c r="J46" i="9"/>
  <c r="I47" i="9"/>
  <c r="J47" i="9"/>
  <c r="I48" i="9"/>
  <c r="J48" i="9"/>
  <c r="I49" i="9"/>
  <c r="J49" i="9"/>
  <c r="I50" i="9"/>
  <c r="J50" i="9"/>
  <c r="I51" i="9"/>
  <c r="J51" i="9"/>
  <c r="I52" i="9"/>
  <c r="J52" i="9"/>
  <c r="I53" i="9"/>
  <c r="J53" i="9"/>
  <c r="I54" i="9"/>
  <c r="J54" i="9"/>
  <c r="I55" i="9"/>
  <c r="J55" i="9"/>
  <c r="I56" i="9"/>
  <c r="J56" i="9"/>
  <c r="I57" i="9"/>
  <c r="J57" i="9"/>
  <c r="I58" i="9"/>
  <c r="J58" i="9"/>
  <c r="I7" i="9"/>
  <c r="J7" i="9"/>
  <c r="I60" i="9"/>
  <c r="J60" i="9"/>
  <c r="I61" i="9"/>
  <c r="J61" i="9"/>
  <c r="I62" i="9"/>
  <c r="J62" i="9"/>
  <c r="I63" i="9"/>
  <c r="J63" i="9"/>
  <c r="I64" i="9"/>
  <c r="J64" i="9"/>
  <c r="I65" i="9"/>
  <c r="J65" i="9"/>
  <c r="I66" i="9"/>
  <c r="J66" i="9"/>
  <c r="I67" i="9"/>
  <c r="J67" i="9"/>
  <c r="I68" i="9"/>
  <c r="J68" i="9"/>
  <c r="I69" i="9"/>
  <c r="J69" i="9"/>
  <c r="I70" i="9"/>
  <c r="J70" i="9"/>
  <c r="I71" i="9"/>
  <c r="J71" i="9"/>
  <c r="I72" i="9"/>
  <c r="J72" i="9"/>
  <c r="I73" i="9"/>
  <c r="J73" i="9"/>
  <c r="I74" i="9"/>
  <c r="J74" i="9"/>
  <c r="I75" i="9"/>
  <c r="J75" i="9"/>
  <c r="I76" i="9"/>
  <c r="J76" i="9"/>
  <c r="I77" i="9"/>
  <c r="J77" i="9"/>
  <c r="I78" i="9"/>
  <c r="J78" i="9"/>
  <c r="I79" i="9"/>
  <c r="J79" i="9"/>
  <c r="I80" i="9"/>
  <c r="J80" i="9"/>
  <c r="I81" i="9"/>
  <c r="J81" i="9"/>
  <c r="I82" i="9"/>
  <c r="J82" i="9"/>
  <c r="I83" i="9"/>
  <c r="J83" i="9"/>
  <c r="I84" i="9"/>
  <c r="J84" i="9"/>
  <c r="I85" i="9"/>
  <c r="J85" i="9"/>
  <c r="I86" i="9"/>
  <c r="J86" i="9"/>
  <c r="I87" i="9"/>
  <c r="J87" i="9"/>
  <c r="I88" i="9"/>
  <c r="J88" i="9"/>
  <c r="I89" i="9"/>
  <c r="J89" i="9"/>
  <c r="I90" i="9"/>
  <c r="J90" i="9"/>
  <c r="I91" i="9"/>
  <c r="J91" i="9"/>
  <c r="I92" i="9"/>
  <c r="J92" i="9"/>
  <c r="I93" i="9"/>
  <c r="J93" i="9"/>
  <c r="I94" i="9"/>
  <c r="J94" i="9"/>
  <c r="I95" i="9"/>
  <c r="J95" i="9"/>
  <c r="I96" i="9"/>
  <c r="J96" i="9"/>
  <c r="I97" i="9"/>
  <c r="J97" i="9"/>
  <c r="I98" i="9"/>
  <c r="J98" i="9"/>
  <c r="I99" i="9"/>
  <c r="J99" i="9"/>
  <c r="I100" i="9"/>
  <c r="J100" i="9"/>
  <c r="I101" i="9"/>
  <c r="J101" i="9"/>
  <c r="I102" i="9"/>
  <c r="J102" i="9"/>
  <c r="I103" i="9"/>
  <c r="J103" i="9"/>
  <c r="I104" i="9"/>
  <c r="J104" i="9"/>
  <c r="I105" i="9"/>
  <c r="J105" i="9"/>
  <c r="I106" i="9"/>
  <c r="J106" i="9"/>
  <c r="I107" i="9"/>
  <c r="J107" i="9"/>
  <c r="I108" i="9"/>
  <c r="J108" i="9"/>
  <c r="I109" i="9"/>
  <c r="J109" i="9"/>
  <c r="I110" i="9"/>
  <c r="J110" i="9"/>
  <c r="I111" i="9"/>
  <c r="J111" i="9"/>
  <c r="I112" i="9"/>
  <c r="J112" i="9"/>
  <c r="I113" i="9"/>
  <c r="J113" i="9"/>
  <c r="I114" i="9"/>
  <c r="J114" i="9"/>
  <c r="I115" i="9"/>
  <c r="J115" i="9"/>
  <c r="I116" i="9"/>
  <c r="J116" i="9"/>
  <c r="I117" i="9"/>
  <c r="J117" i="9"/>
  <c r="I118" i="9"/>
  <c r="J118" i="9"/>
  <c r="I119" i="9"/>
  <c r="J119" i="9"/>
  <c r="I120" i="9"/>
  <c r="J120" i="9"/>
  <c r="I121" i="9"/>
  <c r="J121" i="9"/>
  <c r="I122" i="9"/>
  <c r="J122" i="9"/>
  <c r="I123" i="9"/>
  <c r="J123" i="9"/>
  <c r="I124" i="9"/>
  <c r="J124" i="9"/>
  <c r="I125" i="9"/>
  <c r="J125" i="9"/>
  <c r="I126" i="9"/>
  <c r="J126" i="9"/>
  <c r="I127" i="9"/>
  <c r="J127" i="9"/>
  <c r="I128" i="9"/>
  <c r="J128" i="9"/>
  <c r="I129" i="9"/>
  <c r="J129" i="9"/>
  <c r="I130" i="9"/>
  <c r="J130" i="9"/>
  <c r="I131" i="9"/>
  <c r="J131" i="9"/>
  <c r="I132" i="9"/>
  <c r="J132" i="9"/>
  <c r="I133" i="9"/>
  <c r="J133" i="9"/>
  <c r="I134" i="9"/>
  <c r="J134" i="9"/>
  <c r="I135" i="9"/>
  <c r="J135" i="9"/>
  <c r="I136" i="9"/>
  <c r="J136" i="9"/>
  <c r="I137" i="9"/>
  <c r="J137" i="9"/>
  <c r="I138" i="9"/>
  <c r="J138" i="9"/>
  <c r="I139" i="9"/>
  <c r="J139" i="9"/>
  <c r="I140" i="9"/>
  <c r="J140" i="9"/>
  <c r="I141" i="9"/>
  <c r="J141" i="9"/>
  <c r="I142" i="9"/>
  <c r="J142" i="9"/>
  <c r="I143" i="9"/>
  <c r="J143" i="9"/>
  <c r="I144" i="9"/>
  <c r="J144" i="9"/>
  <c r="I145" i="9"/>
  <c r="J145" i="9"/>
  <c r="I146" i="9"/>
  <c r="J146" i="9"/>
  <c r="I147" i="9"/>
  <c r="J147" i="9"/>
  <c r="I148" i="9"/>
  <c r="J148" i="9"/>
  <c r="I8" i="9"/>
  <c r="J8" i="9"/>
  <c r="I9" i="9"/>
  <c r="J9" i="9"/>
  <c r="I59" i="9"/>
  <c r="J59" i="9"/>
  <c r="I149" i="9"/>
  <c r="J149" i="9"/>
  <c r="I157" i="9"/>
  <c r="J157" i="9"/>
  <c r="I158" i="9"/>
  <c r="J158" i="9"/>
  <c r="I159" i="9"/>
  <c r="J159" i="9"/>
  <c r="I160" i="9"/>
  <c r="J160" i="9"/>
  <c r="I161" i="9"/>
  <c r="J161" i="9"/>
  <c r="I162" i="9"/>
  <c r="J162" i="9"/>
  <c r="I156" i="9"/>
  <c r="J156" i="9"/>
  <c r="I150" i="9"/>
  <c r="J150" i="9"/>
  <c r="I151" i="9"/>
  <c r="J151" i="9"/>
  <c r="I152" i="9"/>
  <c r="J152" i="9"/>
  <c r="I163" i="9"/>
  <c r="J163" i="9"/>
  <c r="I164" i="9"/>
  <c r="J164" i="9"/>
  <c r="I165" i="9"/>
  <c r="J165" i="9"/>
  <c r="I166" i="9"/>
  <c r="J166" i="9"/>
  <c r="I167" i="9"/>
  <c r="J167" i="9"/>
  <c r="I168" i="9"/>
  <c r="J168" i="9"/>
  <c r="I169" i="9"/>
  <c r="J169" i="9"/>
  <c r="I170" i="9"/>
  <c r="J170" i="9"/>
  <c r="I171" i="9"/>
  <c r="J171" i="9"/>
  <c r="I172" i="9"/>
  <c r="J172" i="9"/>
  <c r="I173" i="9"/>
  <c r="J173" i="9"/>
  <c r="I174" i="9"/>
  <c r="J174" i="9"/>
  <c r="I175" i="9"/>
  <c r="J175" i="9"/>
  <c r="I176" i="9"/>
  <c r="J176" i="9"/>
  <c r="J177" i="9"/>
  <c r="J178" i="9"/>
  <c r="J179" i="9"/>
  <c r="J153" i="9"/>
  <c r="I153" i="9"/>
  <c r="H154" i="9"/>
  <c r="H155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7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8" i="9"/>
  <c r="H9" i="9"/>
  <c r="H59" i="9"/>
  <c r="H149" i="9"/>
  <c r="H157" i="9"/>
  <c r="H158" i="9"/>
  <c r="H159" i="9"/>
  <c r="H160" i="9"/>
  <c r="H161" i="9"/>
  <c r="H162" i="9"/>
  <c r="H156" i="9"/>
  <c r="H150" i="9"/>
  <c r="H151" i="9"/>
  <c r="H15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6" i="9"/>
  <c r="H177" i="9"/>
  <c r="H178" i="9"/>
  <c r="H179" i="9"/>
  <c r="H153" i="9"/>
  <c r="F29" i="8" l="1"/>
  <c r="G55" i="4"/>
  <c r="F26" i="6"/>
  <c r="G33" i="11"/>
  <c r="G29" i="11" s="1"/>
  <c r="G16" i="1"/>
  <c r="F39" i="5"/>
  <c r="F19" i="5"/>
  <c r="G22" i="1"/>
  <c r="G18" i="1"/>
  <c r="F28" i="8"/>
  <c r="F22" i="8"/>
  <c r="F21" i="8"/>
  <c r="F65" i="6"/>
  <c r="F14" i="8"/>
  <c r="F15" i="8"/>
  <c r="F45" i="5"/>
  <c r="G19" i="1"/>
  <c r="G14" i="1"/>
  <c r="G53" i="4"/>
  <c r="F23" i="8"/>
  <c r="F18" i="8"/>
  <c r="F17" i="8"/>
  <c r="F16" i="8"/>
  <c r="G11" i="8" l="1"/>
  <c r="I62" i="6"/>
  <c r="I70" i="6"/>
  <c r="J17" i="10"/>
  <c r="J18" i="10"/>
  <c r="I24" i="10"/>
  <c r="I26" i="10" s="1"/>
  <c r="H44" i="10"/>
  <c r="H46" i="10" s="1"/>
  <c r="I44" i="10"/>
  <c r="I46" i="10" s="1"/>
  <c r="H26" i="10"/>
  <c r="G44" i="10"/>
  <c r="G46" i="10" s="1"/>
  <c r="G24" i="10"/>
  <c r="G26" i="10" s="1"/>
  <c r="F44" i="10"/>
  <c r="F46" i="10" s="1"/>
  <c r="F24" i="10"/>
  <c r="F26" i="10" s="1"/>
  <c r="J24" i="10" l="1"/>
  <c r="J26" i="10" s="1"/>
  <c r="J44" i="10"/>
  <c r="J46" i="10" s="1"/>
  <c r="H57" i="4" l="1"/>
  <c r="B7" i="4"/>
  <c r="C7" i="11"/>
  <c r="B7" i="10"/>
  <c r="B7" i="8"/>
  <c r="B7" i="6"/>
  <c r="F10" i="5"/>
  <c r="B7" i="5"/>
  <c r="B7" i="1"/>
  <c r="F53" i="6" l="1"/>
  <c r="G53" i="6" s="1"/>
  <c r="F35" i="6"/>
  <c r="F22" i="6"/>
  <c r="F35" i="8"/>
  <c r="F56" i="6"/>
  <c r="G56" i="6" s="1"/>
  <c r="F42" i="6"/>
  <c r="F41" i="6"/>
  <c r="F40" i="6"/>
  <c r="F31" i="6"/>
  <c r="F22" i="5"/>
  <c r="G54" i="4"/>
  <c r="G24" i="1"/>
  <c r="H24" i="1" s="1"/>
  <c r="G35" i="4"/>
  <c r="F46" i="6"/>
  <c r="F33" i="6"/>
  <c r="F29" i="6"/>
  <c r="F45" i="6"/>
  <c r="F32" i="6"/>
  <c r="F28" i="6"/>
  <c r="F27" i="6"/>
  <c r="F48" i="6"/>
  <c r="F47" i="6"/>
  <c r="F34" i="6"/>
  <c r="F30" i="6"/>
  <c r="F21" i="6"/>
  <c r="F18" i="6"/>
  <c r="F20" i="6"/>
  <c r="F19" i="6"/>
  <c r="F16" i="6"/>
  <c r="F23" i="6"/>
  <c r="F17" i="6"/>
  <c r="F31" i="8"/>
  <c r="F24" i="8"/>
  <c r="F32" i="8"/>
  <c r="F37" i="8"/>
  <c r="F26" i="8"/>
  <c r="F36" i="8"/>
  <c r="F30" i="8"/>
  <c r="F25" i="8"/>
  <c r="F35" i="5"/>
  <c r="F29" i="5"/>
  <c r="F28" i="5"/>
  <c r="F26" i="5"/>
  <c r="F27" i="5"/>
  <c r="F30" i="5"/>
  <c r="F48" i="5"/>
  <c r="F34" i="5"/>
  <c r="F33" i="5"/>
  <c r="F32" i="5"/>
  <c r="F47" i="5"/>
  <c r="F52" i="5"/>
  <c r="F46" i="5"/>
  <c r="F49" i="5"/>
  <c r="F56" i="5"/>
  <c r="F61" i="5"/>
  <c r="F64" i="5"/>
  <c r="F50" i="5"/>
  <c r="F68" i="5"/>
  <c r="F59" i="5"/>
  <c r="F69" i="5"/>
  <c r="F53" i="5"/>
  <c r="F63" i="5"/>
  <c r="F58" i="5"/>
  <c r="F54" i="5"/>
  <c r="F62" i="5"/>
  <c r="F57" i="5"/>
  <c r="F24" i="5"/>
  <c r="F14" i="5"/>
  <c r="F15" i="5"/>
  <c r="F38" i="5"/>
  <c r="F21" i="5"/>
  <c r="F36" i="5"/>
  <c r="F17" i="5"/>
  <c r="F18" i="5"/>
  <c r="G40" i="4"/>
  <c r="G25" i="4"/>
  <c r="G19" i="4"/>
  <c r="G43" i="4"/>
  <c r="G39" i="4"/>
  <c r="G28" i="4"/>
  <c r="G24" i="4"/>
  <c r="G16" i="4"/>
  <c r="H15" i="4" s="1"/>
  <c r="G42" i="4"/>
  <c r="G36" i="4"/>
  <c r="G27" i="4"/>
  <c r="G23" i="4"/>
  <c r="G30" i="4"/>
  <c r="H30" i="4" s="1"/>
  <c r="G41" i="4"/>
  <c r="G26" i="4"/>
  <c r="G20" i="4"/>
  <c r="G44" i="4"/>
  <c r="G42" i="1"/>
  <c r="G57" i="1"/>
  <c r="H57" i="1" s="1"/>
  <c r="G28" i="1"/>
  <c r="G34" i="1"/>
  <c r="H34" i="1" s="1"/>
  <c r="G38" i="1"/>
  <c r="G46" i="1"/>
  <c r="G31" i="1"/>
  <c r="G39" i="1"/>
  <c r="G43" i="1"/>
  <c r="G47" i="1"/>
  <c r="G32" i="1"/>
  <c r="G36" i="1"/>
  <c r="G40" i="1"/>
  <c r="G44" i="1"/>
  <c r="G48" i="1"/>
  <c r="G15" i="1"/>
  <c r="H13" i="1" s="1"/>
  <c r="G33" i="1"/>
  <c r="G37" i="1"/>
  <c r="G41" i="1"/>
  <c r="G55" i="1"/>
  <c r="G50" i="1"/>
  <c r="G25" i="1"/>
  <c r="G23" i="1"/>
  <c r="G21" i="1"/>
  <c r="G54" i="1"/>
  <c r="G52" i="1"/>
  <c r="G29" i="1"/>
  <c r="G20" i="1"/>
  <c r="G56" i="1"/>
  <c r="G51" i="1"/>
  <c r="G30" i="1"/>
  <c r="G25" i="8" l="1"/>
  <c r="G39" i="8" s="1"/>
  <c r="G15" i="6"/>
  <c r="F41" i="5"/>
  <c r="H50" i="6"/>
  <c r="F59" i="6"/>
  <c r="G25" i="6"/>
  <c r="G44" i="6"/>
  <c r="G39" i="6"/>
  <c r="F66" i="5"/>
  <c r="H38" i="4"/>
  <c r="H34" i="4"/>
  <c r="H22" i="4"/>
  <c r="H18" i="4"/>
  <c r="H45" i="1"/>
  <c r="H17" i="1"/>
  <c r="H35" i="1"/>
  <c r="H27" i="1"/>
  <c r="H53" i="1"/>
  <c r="H49" i="1"/>
  <c r="H13" i="6" l="1"/>
  <c r="F71" i="5"/>
  <c r="F60" i="6"/>
  <c r="I58" i="6" s="1"/>
  <c r="I13" i="4"/>
  <c r="H37" i="6"/>
  <c r="G60" i="6" s="1"/>
  <c r="I32" i="4"/>
  <c r="I12" i="1"/>
  <c r="I26" i="1"/>
  <c r="G27" i="11" l="1"/>
  <c r="I11" i="6"/>
  <c r="I71" i="6" s="1"/>
  <c r="I72" i="6" s="1"/>
  <c r="I46" i="4"/>
  <c r="I58" i="1"/>
  <c r="H51" i="4" l="1"/>
  <c r="I49" i="4" s="1"/>
  <c r="I59" i="4" s="1"/>
</calcChain>
</file>

<file path=xl/sharedStrings.xml><?xml version="1.0" encoding="utf-8"?>
<sst xmlns="http://schemas.openxmlformats.org/spreadsheetml/2006/main" count="588" uniqueCount="412">
  <si>
    <t>ACTIVO</t>
  </si>
  <si>
    <t>CUENTAS</t>
  </si>
  <si>
    <t>BALANCE GENERAL</t>
  </si>
  <si>
    <t>Miles de Pesos</t>
  </si>
  <si>
    <t>TOTAL ACTIVO</t>
  </si>
  <si>
    <t>TOTAL PASIVOS Y PATRIMONIO</t>
  </si>
  <si>
    <t>PASIVO</t>
  </si>
  <si>
    <t>TOTAL PASIVO</t>
  </si>
  <si>
    <t>PATRIMONIO DEL ESTADO</t>
  </si>
  <si>
    <t/>
  </si>
  <si>
    <t>DEUDA CORRIENTE</t>
  </si>
  <si>
    <t xml:space="preserve">OTRAS DEUDAS </t>
  </si>
  <si>
    <t xml:space="preserve">DEUDA PÚBLICA </t>
  </si>
  <si>
    <t>RECURSOS DISPONIBLES :</t>
  </si>
  <si>
    <t>BIENES FINANCIEROS:</t>
  </si>
  <si>
    <t>BIENES FINANCIEROS</t>
  </si>
  <si>
    <t>BIENES DE USO</t>
  </si>
  <si>
    <t>Consolidado Nacional</t>
  </si>
  <si>
    <t>ESTADO DE RESULTADOS</t>
  </si>
  <si>
    <t>IMPOSICIONES PREVISIONALES</t>
  </si>
  <si>
    <t>INGRESOS OPERACIONALES</t>
  </si>
  <si>
    <t>TRANSFERENCIAS RECIBIDAS</t>
  </si>
  <si>
    <t>TOTAL INGRESOS</t>
  </si>
  <si>
    <t>TRANSFERENCIAS OTORGADAS</t>
  </si>
  <si>
    <t>TOTAL GASTOS</t>
  </si>
  <si>
    <t>VARIACIÓN DE FONDOS PRESUPUESTARIOS</t>
  </si>
  <si>
    <t>FLUJOS ORIGINADOS EN ACTIVIDAD OPERACIONALES</t>
  </si>
  <si>
    <t xml:space="preserve">IMPUESTOS </t>
  </si>
  <si>
    <t>TRANSFERENCIAS CORRIENTES</t>
  </si>
  <si>
    <t xml:space="preserve">INGRESOS DE OPERACIÓN </t>
  </si>
  <si>
    <t>OTROS INGRESOS CORRIENTES</t>
  </si>
  <si>
    <t>APORTE FISCAL</t>
  </si>
  <si>
    <t>TRANSFERENCIAS PARA GASTOS DE CAPITAL</t>
  </si>
  <si>
    <t>GASTOS OPERACIONALES</t>
  </si>
  <si>
    <t>BIENES Y SERVICIOS DE CONSUMO</t>
  </si>
  <si>
    <t>PRESTACIONES DE SEGURIDAD SOCIAL</t>
  </si>
  <si>
    <t>INTEGROS AL FISCO</t>
  </si>
  <si>
    <t xml:space="preserve">OTROS GASTOS CORRIENTES </t>
  </si>
  <si>
    <t>APORTE FISCAL LIBRE</t>
  </si>
  <si>
    <t>TRANSFERESNCIAS DE CAPITAL</t>
  </si>
  <si>
    <t>FLUJOS ORIGINADOS EN ACTIVIDADES DE INVERSIÓN</t>
  </si>
  <si>
    <t>INGRESOS POR ACTIVIDADES DE INVERSIÓN</t>
  </si>
  <si>
    <t xml:space="preserve">VENTA DE ACTIVO FINANCIERO </t>
  </si>
  <si>
    <t xml:space="preserve">VENTA DE ACTIVOS NO FINANCIEROS </t>
  </si>
  <si>
    <t>RECUPERACIÓN DE PRÉSTAMOS</t>
  </si>
  <si>
    <t xml:space="preserve">GASTOS POR ACTIVIDAD DE INVERSIÓN </t>
  </si>
  <si>
    <t xml:space="preserve">ADQUISICIÓN DE ACTIVOS FINANCIEROS </t>
  </si>
  <si>
    <t xml:space="preserve">ADQUISICIÓN DE ACTIVOS NO FINANCIEROS </t>
  </si>
  <si>
    <t xml:space="preserve">INICIATIVAS DE INVERSIÓN </t>
  </si>
  <si>
    <t>PRÉSTAMOS</t>
  </si>
  <si>
    <t>ENDEUDAMIENTO</t>
  </si>
  <si>
    <t>VARIACIÓN DE FONDOS NO PRESUPUESTARIOS</t>
  </si>
  <si>
    <t>VARIACIÓN NETA DEL EFECTIVO</t>
  </si>
  <si>
    <t>SALDO INICIAL DE DISPONIBILIDADES</t>
  </si>
  <si>
    <t>SALDO FINAL DE DISPONIBILIDADES</t>
  </si>
  <si>
    <t>ESTADO DE VARIACIÓN DE FONDOS NO PRESUPUESTARIOS</t>
  </si>
  <si>
    <t>ACTIVO CORRIENTE:</t>
  </si>
  <si>
    <t>ACTIVO NO CORRIENTE:</t>
  </si>
  <si>
    <t>MOVIMIENTOS ACREEDORES</t>
  </si>
  <si>
    <t>MOVIMIENTOS DEUDORES</t>
  </si>
  <si>
    <t>GASTOS EN PERSONAL</t>
  </si>
  <si>
    <t>DEBITOS</t>
  </si>
  <si>
    <t>CREDITOS</t>
  </si>
  <si>
    <t>SALDO DEUDOR</t>
  </si>
  <si>
    <t>SALDO ACREEDOR</t>
  </si>
  <si>
    <t>INTERESES</t>
  </si>
  <si>
    <t>OTROS</t>
  </si>
  <si>
    <t>ASIG.JUDICIAL P.PLANTA</t>
  </si>
  <si>
    <t>ASIG.DE CASA P.PLANTA</t>
  </si>
  <si>
    <t>ASIG. UNICA P.PLANTA</t>
  </si>
  <si>
    <t>ASIG. DE ZONA P.CONTRATA</t>
  </si>
  <si>
    <t>ASIG. NIVELACION P.CONTRATA</t>
  </si>
  <si>
    <t>ASIG. JUDICIAL P.CONTRATA</t>
  </si>
  <si>
    <t>ASIG. DE CASA P.CONTRATA</t>
  </si>
  <si>
    <t>SUPLENCIAS Y REEMPLAZOS</t>
  </si>
  <si>
    <t>TERRENOS</t>
  </si>
  <si>
    <t>OTROS GASTOS</t>
  </si>
  <si>
    <t>SDO. BASE SUPLENCIAS INTERNAS</t>
  </si>
  <si>
    <t>ASIGN. PROF. SUPLENCIAS INTERN</t>
  </si>
  <si>
    <t>ASIGN. ZONA SUPLENCIAS INTERNA</t>
  </si>
  <si>
    <t>ASIG. DE NIVEL. P. PLANTA</t>
  </si>
  <si>
    <t>ASIG. DE NIV. SUPLENCIAS INTER</t>
  </si>
  <si>
    <t>GASTOS DE REP. SUBROGACIONES</t>
  </si>
  <si>
    <t>ASIG. COMPEN. SUPLEN. INTERNAS</t>
  </si>
  <si>
    <t>ASIG. JUDICIAL SUPLEN. INTERNA</t>
  </si>
  <si>
    <t>ASIG. DE CASA P.PLANTA</t>
  </si>
  <si>
    <t>ASIG. DE CASA SUPLEN. INTERNAS</t>
  </si>
  <si>
    <t>ASIG. UNICA SUPLENCIAS INTERNA</t>
  </si>
  <si>
    <t>OTRAS COTIZ. PREV. P. PLANTA</t>
  </si>
  <si>
    <t>OTRAS COTIZ. PREV. SUPL. INT.</t>
  </si>
  <si>
    <t>OTROS ANTICIPOS</t>
  </si>
  <si>
    <t>OTROS INGRESOS DE GESTION</t>
  </si>
  <si>
    <t>REMUNERACIONES</t>
  </si>
  <si>
    <t>DEUDAS A CORTO PLAZO</t>
  </si>
  <si>
    <t>DEPOSITOS DE TERCEROS PENDIENT</t>
  </si>
  <si>
    <t>DEPOSITOS TERCEROS DESCONOCIDO</t>
  </si>
  <si>
    <t>PATRIMONIO</t>
  </si>
  <si>
    <t>RESULTADOS ACUMULADOS</t>
  </si>
  <si>
    <t>DEUDAS CON FISCO X IMPTO UNICO</t>
  </si>
  <si>
    <t>DEUDAS CON FISCO IMPTO 2° CAT</t>
  </si>
  <si>
    <t>INVERSIONES FINANCIERAS</t>
  </si>
  <si>
    <t>CUENTAS POR COBRAR CON CONTRAPRESTACIÓN</t>
  </si>
  <si>
    <t>CUENTAS POR COBRAR SIN CONTRAPRESTACIÓN</t>
  </si>
  <si>
    <t xml:space="preserve">EXISTENCIAS </t>
  </si>
  <si>
    <t>DETERIORO ACUMULADO DE BIENES FINANCIEROS</t>
  </si>
  <si>
    <t>INVERSIONES EN ASOCIADAS Y NEGOCIOS CONJUNTOS</t>
  </si>
  <si>
    <t>EDIFICACIONES INSTITUCIONALES</t>
  </si>
  <si>
    <t>INFRAESTRUCTURA PÚBLICA</t>
  </si>
  <si>
    <t>BIENES CONCESIONADOS</t>
  </si>
  <si>
    <t>BIENES DE USO EN LEASING</t>
  </si>
  <si>
    <t>OTROS BIENES DE USO</t>
  </si>
  <si>
    <t>DETERIORO ACUMULADO DE BIENES DE USO</t>
  </si>
  <si>
    <t>DEPRECIACIÓN ACUMULADA DE BIENES DE USO</t>
  </si>
  <si>
    <t>BIENES INTANGIBLES</t>
  </si>
  <si>
    <t>AMORTIZACIÓN ACUMULADA DE BIENES INTANGIBLES</t>
  </si>
  <si>
    <t>DETERIORO ACUMULADO DE BIENES INTANGIBLES</t>
  </si>
  <si>
    <t>PROPIEDADES DE INVERSIÓN</t>
  </si>
  <si>
    <t>DEPRECIACIÓN ACUMULADA DE PROPIEDADES DE INVERSIÓN</t>
  </si>
  <si>
    <t>DETERIORO ACUMULADO DE PROPIEDADES DE INVERSIÓN</t>
  </si>
  <si>
    <t>ACTIVOS BIOLÓGICOS</t>
  </si>
  <si>
    <t>DEPRECIACIÓN ACUMULADA DE ACTIVOS BIOLOGICOS</t>
  </si>
  <si>
    <t>DETERIORO ACUMULADO DE ACTIVOS BIOLOGICOS</t>
  </si>
  <si>
    <t>DISPONIBILIDAD EN MONEDA NACIONAL</t>
  </si>
  <si>
    <t>DISPONIBILIDAD EN MONEDA EXTRANJERA</t>
  </si>
  <si>
    <t>ANTICIPO DE FONDOS</t>
  </si>
  <si>
    <t>DEUDORES VARIOS</t>
  </si>
  <si>
    <t>OTROS ACTIVOS CORRIENTES</t>
  </si>
  <si>
    <t>BIENES DE USO EN CURSO</t>
  </si>
  <si>
    <t>OTROS ACTIVOS NO CORRIENTE</t>
  </si>
  <si>
    <t>Fórmula de cálculo CGR</t>
  </si>
  <si>
    <t> 11602</t>
  </si>
  <si>
    <t>DEPOSITOS A TERCEROS</t>
  </si>
  <si>
    <t>DEUDA PÚBLICA INTERNA</t>
  </si>
  <si>
    <t>DEUDA PÚBLICA EXTERNA</t>
  </si>
  <si>
    <t>PROVISIONES</t>
  </si>
  <si>
    <t>CUENTAS POR PAGAR CON CONTRAPRESTACIÓN</t>
  </si>
  <si>
    <t>CUENTAS POR PAGAR SIN CONTRAPRESTACIÓN</t>
  </si>
  <si>
    <t>OBLIGACIONES POR BENEFICIOS DE LOS EMPLEADOS</t>
  </si>
  <si>
    <t>PASIVOS POR LEASING</t>
  </si>
  <si>
    <t>PASIVOS POR CONCESIONES</t>
  </si>
  <si>
    <t>OTROS PASIVOS</t>
  </si>
  <si>
    <t>PASIVO NO CORRIENTE</t>
  </si>
  <si>
    <t>PASIVO CORRIENTE</t>
  </si>
  <si>
    <t xml:space="preserve">PATRIMONIO INSTITUCIONAL </t>
  </si>
  <si>
    <t xml:space="preserve">RESULTADOS ACUMULADOS </t>
  </si>
  <si>
    <t>RESULTADOS DEL EJERCICIO</t>
  </si>
  <si>
    <t>INTERESES MINORITARIOS</t>
  </si>
  <si>
    <t>DEUDA PUBLICA INTERNA</t>
  </si>
  <si>
    <t>DEUDA PUBLICA EXTERNA</t>
  </si>
  <si>
    <t>INGRESOS</t>
  </si>
  <si>
    <t>INGRESOS POR IMPUESTOS E IMPOSICIONES PREVISIONALES</t>
  </si>
  <si>
    <t>INGRESOS POR VENTAS DE BIENES Y PRESTACIONES DE SERVICIOS DE GESTIÓN ORDINARIA</t>
  </si>
  <si>
    <t>RENTAS DE LA PROPIEDAD</t>
  </si>
  <si>
    <t>VENTA NETA DE OTROS BIENES</t>
  </si>
  <si>
    <t>INGRESOS FINANCIEROS</t>
  </si>
  <si>
    <t>OTROS INGRESOS</t>
  </si>
  <si>
    <t>IMPUESTOS</t>
  </si>
  <si>
    <t>TRANSFERENCIAS DE CAPITAL</t>
  </si>
  <si>
    <t>VENTA NETA DE BIENES</t>
  </si>
  <si>
    <t>PRESTACIONES DE SERVICIOS</t>
  </si>
  <si>
    <t>ARRIENDOS</t>
  </si>
  <si>
    <t>VENTA DE BIENES DE USO</t>
  </si>
  <si>
    <t>VENTA DE BIENES DE USO POR ACTIVIDADES DISCONTINUADAS</t>
  </si>
  <si>
    <t>VENTA DE PROPIEDADES DE INVERSIÓN</t>
  </si>
  <si>
    <t>VENTA DE BIENES INTANGIBLES</t>
  </si>
  <si>
    <t>VENTA DE ACTIVOS BIOLÓGICOS</t>
  </si>
  <si>
    <t>PARTICIPACIONES EN INSTRUMENTOS DE PATRIMONIO</t>
  </si>
  <si>
    <t>PARTICIPACIÓN EN EL RESULTADO DE ASOCIADAS Y NEGOCIOS CONJUNTOS</t>
  </si>
  <si>
    <t>VENTA O RESCATE DE BIENES FINANCIEROS</t>
  </si>
  <si>
    <t>REVERSIÓN DE DETERIORO</t>
  </si>
  <si>
    <t>MULTAS</t>
  </si>
  <si>
    <t xml:space="preserve">OTROS </t>
  </si>
  <si>
    <t>GASTOS</t>
  </si>
  <si>
    <t>DEPRECIACIÓN Y AMORTIZACIÓN</t>
  </si>
  <si>
    <t>BAJAS DE BIENES</t>
  </si>
  <si>
    <t>DETERIORO</t>
  </si>
  <si>
    <t>GASTOS FINANCIEROS</t>
  </si>
  <si>
    <t>PERSONAL DE PLANTA</t>
  </si>
  <si>
    <t>PERSONAL DE CONTRATA</t>
  </si>
  <si>
    <t>PERSONAL A HONORARIOS</t>
  </si>
  <si>
    <t xml:space="preserve">DEPRECIACIÓN DE BIENES </t>
  </si>
  <si>
    <t>AMORTIZACIÓN DE BIENES INTANGIBLES</t>
  </si>
  <si>
    <t>DETERIORO DE BIENES FINANCIEROS</t>
  </si>
  <si>
    <t>VARIACIÓN DEL VALOR RAZONABLE EN ACTIVOS FINANCIEROS</t>
  </si>
  <si>
    <t>OPERACIONES DE CAMBIO</t>
  </si>
  <si>
    <t>RESULTADO DEL EJERCICIO</t>
  </si>
  <si>
    <t>ESTADO DE FLUJO DE EFECTIVO</t>
  </si>
  <si>
    <t>APORTE FISCAL PARA EL SERVICIO DE LA DEUDA</t>
  </si>
  <si>
    <t>GASTOS POR ACTIVIDADES DE FINANCIACIÓN PRESUPUESTARIAS</t>
  </si>
  <si>
    <t>INGRESOS POR ACTIVIDADES DE FINANCIACIÓN PRESUPUESTARIAS</t>
  </si>
  <si>
    <t>FLUJOS ORIGINADOS EN ACTIVIDADES DE FINANCIACION</t>
  </si>
  <si>
    <t>= VFP + VFNP</t>
  </si>
  <si>
    <t>ANTICIPOS DE FONDOS</t>
  </si>
  <si>
    <t>APLICACIÓN DE FONDOS EN ADMINISTRACIÓN</t>
  </si>
  <si>
    <t>AJUSTES A DISPONIBILIDADES - ACTIVO</t>
  </si>
  <si>
    <t>REMESAS OTORGADAS</t>
  </si>
  <si>
    <t>DEPOSITOS DE TERCEROS</t>
  </si>
  <si>
    <t>AJUSTE A DISPONIBILIDADES - PASIVO</t>
  </si>
  <si>
    <t>TRASPASOS INTERDEPENDENCIA</t>
  </si>
  <si>
    <t>FONDOS ESPECIALES</t>
  </si>
  <si>
    <t>ESTADO DE SITUACIÓN PRESUPUESTARIA</t>
  </si>
  <si>
    <t>EJECUCIÓN</t>
  </si>
  <si>
    <t>DEVENGADA</t>
  </si>
  <si>
    <t>EFECTIVA</t>
  </si>
  <si>
    <t>POR PERCIBIR</t>
  </si>
  <si>
    <t>01 IMPUESTOS</t>
  </si>
  <si>
    <t>04 IMPOSICIONES PREVISIONALES</t>
  </si>
  <si>
    <t>05 TRANSFERENCIAS CORRIENTES</t>
  </si>
  <si>
    <t>06 RENTAS DE LA PROPIEDAD</t>
  </si>
  <si>
    <t>07 INGRESOS DE OPERACIÓN</t>
  </si>
  <si>
    <t xml:space="preserve">08 OTROS INGRESOS CORRIENTES </t>
  </si>
  <si>
    <t>09 APORTE FISCAL</t>
  </si>
  <si>
    <t>10 VENTA DE ACTIVOS NO FINANCIEROS</t>
  </si>
  <si>
    <t>11 VENTA DE ACTIVOS FINANCIEROS</t>
  </si>
  <si>
    <t>12 RECUPERACIÓN DE PRESTAMOS</t>
  </si>
  <si>
    <t>13 TRANSFERENCIAS DE GASTOS DE CAPITAL</t>
  </si>
  <si>
    <t>14 ENDEUDAMIENTO</t>
  </si>
  <si>
    <t>SUBTOTALES</t>
  </si>
  <si>
    <t>15 SALDO INICIAL DE CAJA</t>
  </si>
  <si>
    <t>TOTALES</t>
  </si>
  <si>
    <t>21 GASTOS EN PERSONAL</t>
  </si>
  <si>
    <t>22 BIENES Y SERVICIOS DE CONSUMO</t>
  </si>
  <si>
    <t>23 PRESTACIONES DE SEGURIDAD SOCIAL</t>
  </si>
  <si>
    <t>24 TRANSFERENCIAS CORRIENTES</t>
  </si>
  <si>
    <t>25 INTEGROS AL FISCO</t>
  </si>
  <si>
    <t>26 OTROS GASTOS CORRIENTES</t>
  </si>
  <si>
    <t>27 APORTE FISCAL LIBRE</t>
  </si>
  <si>
    <t>28 APORTE FISCAL PARA SERVICIO DE LA DEUDA</t>
  </si>
  <si>
    <t>29 ADQUISICIÓN DE ACTIVOS NO FINANCIEROS</t>
  </si>
  <si>
    <t>30 ADQUISICIÓN DE ACTIVOS FINANCIEROS</t>
  </si>
  <si>
    <t>31 INICIATIVAS DE INVERSION</t>
  </si>
  <si>
    <t>32 PRÉSTAMOS</t>
  </si>
  <si>
    <t>33 TRANSFERENCIAS DE CAPITAL</t>
  </si>
  <si>
    <t>34 SERVICIOS DE LA DEUDA</t>
  </si>
  <si>
    <t>35 SALDO FINAL DE CAJA</t>
  </si>
  <si>
    <t>ESTADO DE CAMBIOS EN EL PATRIMONIO</t>
  </si>
  <si>
    <t>PRESUPUESTO</t>
  </si>
  <si>
    <t>INICIAL</t>
  </si>
  <si>
    <t>ACTUALIZADO</t>
  </si>
  <si>
    <t>AUMENTOS DEL PATRIMONIO</t>
  </si>
  <si>
    <t>DISMINUCIONES DEL PATRIMONIO</t>
  </si>
  <si>
    <t>VARIACIÓN NETA DIRECTA DEL PATRIMONIO</t>
  </si>
  <si>
    <t>VARIACIÓN NETA DEL PATRIMONIO</t>
  </si>
  <si>
    <t>MÁS:</t>
  </si>
  <si>
    <t>PATRIMONIO INICIAL</t>
  </si>
  <si>
    <t>PATRIMONIO FINAL</t>
  </si>
  <si>
    <t>MÁS / MENOS</t>
  </si>
  <si>
    <t>CAMBIO DE POLÍTICAS CONTABLES</t>
  </si>
  <si>
    <t>AJUSTE POR CORRECCIÓN DE ERRORES</t>
  </si>
  <si>
    <t>RESULTADO DEL PERÍODO</t>
  </si>
  <si>
    <t>=   4 - 5</t>
  </si>
  <si>
    <t>Saldo Inicial de las cuentas 311</t>
  </si>
  <si>
    <t>Saldo Final de las cuentas 311</t>
  </si>
  <si>
    <t>BALANCE DE COMPROBACION Y SALDOS</t>
  </si>
  <si>
    <t>DESCRIPCION</t>
  </si>
  <si>
    <t>CUENTA CGR</t>
  </si>
  <si>
    <t>DOCUMENTOS PROTESTADOS</t>
  </si>
  <si>
    <t>CUENTA CGR MATRIZ</t>
  </si>
  <si>
    <t>CUENTA CGU</t>
  </si>
  <si>
    <t>CUENTA CGR Nivel 2</t>
  </si>
  <si>
    <t>CUENTA CGR Nivel 3</t>
  </si>
  <si>
    <t>SERV DE LA DEUDA- INTERESES, OTROS GASTOS FINANCIEROS</t>
  </si>
  <si>
    <t>VALIDACIÓN</t>
  </si>
  <si>
    <t>=VARIACIÓN NETA DEL EFECTIVO</t>
  </si>
  <si>
    <t>CUADRATURA (0)</t>
  </si>
  <si>
    <t>SERVICIOS DE LA DEUDA - AMORTIZACIÓN</t>
  </si>
  <si>
    <t>VARIACIÓN DE MONEDA EXTRANJERA</t>
  </si>
  <si>
    <t>CUENTAS DEUDORAS</t>
  </si>
  <si>
    <t>CUENTAS ACREEDORAS</t>
  </si>
  <si>
    <t>POR PAGAR</t>
  </si>
  <si>
    <t>FECHA: __________________________________</t>
  </si>
  <si>
    <t>ASIGNACION DE TRASLADO</t>
  </si>
  <si>
    <t>SDO. BASE INTERINATOS INTERNOS</t>
  </si>
  <si>
    <t>SDO. BASE SUBROGACIONES</t>
  </si>
  <si>
    <t>ASIG. PROF. INTERINAT. INTERNO</t>
  </si>
  <si>
    <t>ASIG. PROF.SUBROGACIONES</t>
  </si>
  <si>
    <t>ASIGN. ZONA INTERIN. INTERNOS</t>
  </si>
  <si>
    <t>ASIGN. ZONA SUBROGACIONES</t>
  </si>
  <si>
    <t>ASIG. DE NIV. INTERINA. INTERN</t>
  </si>
  <si>
    <t>ASIG. DE NIV. SUBROGACIONES</t>
  </si>
  <si>
    <t>GASTOS DE REP. SUPLENCIAS INTE</t>
  </si>
  <si>
    <t>ASIG. COMPEN. INTERINA. INTERN</t>
  </si>
  <si>
    <t>ASIG. COMPEN. SUBROGACIONES</t>
  </si>
  <si>
    <t>COMP BASE AS DESEMP SUPL INTER</t>
  </si>
  <si>
    <t>COMP BASE AS DESEMP INTER INTE</t>
  </si>
  <si>
    <t>COMP BASE AS DESEMP SUBROG</t>
  </si>
  <si>
    <t>ASIG. JUDICIAL INTERIN. INTER.</t>
  </si>
  <si>
    <t>ASIG. JUDICIAL SUBROGACIONES</t>
  </si>
  <si>
    <t>ASIG. DE CASA INTERI. INTERNAS</t>
  </si>
  <si>
    <t>ASIG. DE CASA SUBROGACIONES</t>
  </si>
  <si>
    <t>ASIG. UNICA INTERINAT. INTERNO</t>
  </si>
  <si>
    <t>ASIG. UNICA SUBROGACIONES</t>
  </si>
  <si>
    <t>ASIG. RESP. SUP. SUPL. INT.</t>
  </si>
  <si>
    <t>ASIG. RESP. SUP. INTERIN. INT.</t>
  </si>
  <si>
    <t>ASIG. RESP. SUP. SUBROGACIONES</t>
  </si>
  <si>
    <t>OTRAS COTIZ. PREV. INTER. INT.</t>
  </si>
  <si>
    <t>OTRAS COTIZ. PREV. SUBROGAC.</t>
  </si>
  <si>
    <t>INTERINATOS EXTERNOS</t>
  </si>
  <si>
    <t>INTEGRACIONES</t>
  </si>
  <si>
    <t>RECEPTORES</t>
  </si>
  <si>
    <t>INTERM. FONDOS U. APOYO TRIB.</t>
  </si>
  <si>
    <t>INTERM. FONDOS IMPTO UNICO</t>
  </si>
  <si>
    <t>BONIFICACION ART.19</t>
  </si>
  <si>
    <t>ESTADO DE VARIACIÓN DE FONDOS NO PRESUPUESTARIOS SE CONSIDERAN LOS MOVIMIENTOS DEL PERÍODO SOLAMENTE.</t>
  </si>
  <si>
    <t>DEBE</t>
  </si>
  <si>
    <t>HABER</t>
  </si>
  <si>
    <t>Poder Judicial</t>
  </si>
  <si>
    <t>DEUDAS CON TRABAJADORES</t>
  </si>
  <si>
    <t>SALDOS INICIALES (PJ+UAT)</t>
  </si>
  <si>
    <t>OTROS AUMENTOS</t>
  </si>
  <si>
    <t>OTRAS DISMINUCIONES</t>
  </si>
  <si>
    <t>RUBRO</t>
  </si>
  <si>
    <t xml:space="preserve">Ajustes de primera adopción
(M$) </t>
  </si>
  <si>
    <t xml:space="preserve">Ajustes con errores y otros ajustes
(M$) </t>
  </si>
  <si>
    <t>DEPÓSITOS A TERCEROS</t>
  </si>
  <si>
    <t>NOTA</t>
  </si>
  <si>
    <t>( Acumulado ) Diciembre Detalle</t>
  </si>
  <si>
    <t>CTA.CTE.REMUNER. CAPJ</t>
  </si>
  <si>
    <t>CTA.CTE.REMUNER. PJUD</t>
  </si>
  <si>
    <t>ANTICIPOS VIAT. SDOS. REINTEGR</t>
  </si>
  <si>
    <t>DEUDA DE TRIBUNALES</t>
  </si>
  <si>
    <t>RECUPERACIONES ART. 12 LEY N°</t>
  </si>
  <si>
    <t>CHQS CADUCADOS MAS DE 5 AÑOS</t>
  </si>
  <si>
    <t>INTERM. FONDOS DEUDA CON TRAB</t>
  </si>
  <si>
    <t>INTERM. FONDOS DEUDA CON INST.</t>
  </si>
  <si>
    <t>INTERM. FONDOS GASTOS COMPARTI</t>
  </si>
  <si>
    <t>INTERM. FONDOS OTRAS INSTI.</t>
  </si>
  <si>
    <t>DEUDAS CON INST. PREV.</t>
  </si>
  <si>
    <t>DEUDAS CON OTRAS INSTITUCIONES</t>
  </si>
  <si>
    <t>OTROS INGRESOS PRESUPUESTARIOS</t>
  </si>
  <si>
    <t>SUELDOS BASE PLANTA</t>
  </si>
  <si>
    <t>ASIG DE ANTIGÜEDAD PLANTA</t>
  </si>
  <si>
    <t>ASIG PROFESIONAL PLANTA</t>
  </si>
  <si>
    <t>ASIGNACION DE ZONA PLANTA</t>
  </si>
  <si>
    <t>ASIG. DE NIVELACION PLANTA</t>
  </si>
  <si>
    <t>ASIG PERDIDA DE CAJA PLANTA</t>
  </si>
  <si>
    <t>GASTOS REPRESENTACIÓN PLANTA</t>
  </si>
  <si>
    <t>ASIG. COMPENSATORIAS PLANTA</t>
  </si>
  <si>
    <t>COMP. BASE AS.DESEMPEÑO PLANTA</t>
  </si>
  <si>
    <t>ASIG DE RESPONSABILIDAD PLANTA</t>
  </si>
  <si>
    <t>A SERV DE BIENESTAR PLANTA</t>
  </si>
  <si>
    <t>OTRAS COTIZAC. PREV. PLANTA</t>
  </si>
  <si>
    <t>DESEMPEÑO INSTITUCIONAL PLANTA</t>
  </si>
  <si>
    <t>DESEMPEÑO COLECTIVO PLANTA</t>
  </si>
  <si>
    <t>COMIS. DE SERV EN PAIS PLANTA</t>
  </si>
  <si>
    <t>COMIS. DE SERV EN EXT PLANTA</t>
  </si>
  <si>
    <t>AGUINALDOS PLANTA</t>
  </si>
  <si>
    <t>BONO DE ESCOLARIDAD</t>
  </si>
  <si>
    <t>BONOS ESPECIALES PLANTA</t>
  </si>
  <si>
    <t>SUELDOS BASE CONTRATA</t>
  </si>
  <si>
    <t>ASIG DE ANTIGÜEDAD CONTRATA</t>
  </si>
  <si>
    <t>ASIG PROFESIONAL CONTRATA</t>
  </si>
  <si>
    <t>ASIG PÉRDIDA CAJA CONTRATA</t>
  </si>
  <si>
    <t>ASIG. COMPENSATORIAS CONTRATA</t>
  </si>
  <si>
    <t>COMPONENTE BASE ASIG CONTRATA</t>
  </si>
  <si>
    <t>ASIGNACION UNICA CONTRATA</t>
  </si>
  <si>
    <t>ASIG RESPONSABILIDAD CONTRATA</t>
  </si>
  <si>
    <t>A SERV DE BIENESTAR CONTRATA</t>
  </si>
  <si>
    <t>OTRAS COTIZAC. PREV. CONTRATA</t>
  </si>
  <si>
    <t>DESEMPEÑO INSTITUC. CONTRATA</t>
  </si>
  <si>
    <t>DESEMPEÑO COLECTIVO CONTRATA</t>
  </si>
  <si>
    <t>COMIS.DE SERV EN PAIS CONTRATA</t>
  </si>
  <si>
    <t>COMIS. DE SERV EN EXT CONTRATA</t>
  </si>
  <si>
    <t>AGUINALDOS CONTRATA</t>
  </si>
  <si>
    <t>BONOS ESPECIALES CONTRATA</t>
  </si>
  <si>
    <t>HONORARIOS A SUMA ALZADA - PER</t>
  </si>
  <si>
    <t>ALUMNOS EN PRÁCTICA</t>
  </si>
  <si>
    <t>OTRAS REMUNERACIONES</t>
  </si>
  <si>
    <t>DOCUMENTOS CADUCADOS</t>
  </si>
  <si>
    <t>CHEQUES CADUCADOS MAS 5 AÑOS</t>
  </si>
  <si>
    <t>ASIGNACION PROFESIONAL PLANTA</t>
  </si>
  <si>
    <t>ASIG. PERDIDA DE CAJA</t>
  </si>
  <si>
    <t>GASTOS REPRESENTACION PLANTA</t>
  </si>
  <si>
    <t>COMP BASE AS DESEMP PLANTA</t>
  </si>
  <si>
    <t>ASIG. JUDICIAL PLANTA</t>
  </si>
  <si>
    <t>ASIG. UNICA PLANTA</t>
  </si>
  <si>
    <t>ASIG. RESPON. SUPER. PLANTA</t>
  </si>
  <si>
    <t>VIATICO NORMAL PLANTA</t>
  </si>
  <si>
    <t>VIAT. CURSOS ACAD. JUDICIAL PL</t>
  </si>
  <si>
    <t>COMIS. SERV EN EL EXTRANJERO</t>
  </si>
  <si>
    <t>ASIGNACIÓN DE ZONA CONTRATA</t>
  </si>
  <si>
    <t>ASIG DE NIVELACIÓN CONTRATA</t>
  </si>
  <si>
    <t>ASIGNACIÓN JUDICIAL CONTRATA</t>
  </si>
  <si>
    <t>ASIGNACIÓN DE CASA CONTRATA</t>
  </si>
  <si>
    <t>ASIGNACIÓN ÚNICA CONTRATA</t>
  </si>
  <si>
    <t>VIAT.CURSOS AC.JUDIC. CONTRATA</t>
  </si>
  <si>
    <t>VIÁTICOS NORMAL CONTRATA</t>
  </si>
  <si>
    <t>SUPLENCIAS Y REMPLAZOS</t>
  </si>
  <si>
    <t>ASIGNACIÓN DE TRASLADO</t>
  </si>
  <si>
    <t>DEBE-GTIAS RECIB.CONT. CONSTRU</t>
  </si>
  <si>
    <t>HABER-RESP.GTIAS.CONT.CONSTRU</t>
  </si>
  <si>
    <t>BALANCE DE COMPROBACIÓN Y SALDOS</t>
  </si>
  <si>
    <t>( Acumulado ) Apertura-2018 Nivel 4</t>
  </si>
  <si>
    <t>CENTRO FINANCIERO</t>
  </si>
  <si>
    <t>CORPORACION ADMINISTRATIVA DEL PODER JUDICIAL</t>
  </si>
  <si>
    <t>F. FINANCIAMIENTO</t>
  </si>
  <si>
    <t>PODER JUDICIAL</t>
  </si>
  <si>
    <t>MONEDA</t>
  </si>
  <si>
    <t>CLP</t>
  </si>
  <si>
    <t>CUENTA</t>
  </si>
  <si>
    <t>DENOMINACION</t>
  </si>
  <si>
    <t>Saldo Original 01/01/2018
(M$)</t>
  </si>
  <si>
    <t xml:space="preserve">Saldo ajustado al 01/01/2018
(M$) </t>
  </si>
  <si>
    <t xml:space="preserve">Saldo ajustado al 31/12/2018
(M$) </t>
  </si>
  <si>
    <t>BALANCE GENERAL DE APERTURA 2018</t>
  </si>
  <si>
    <t>CTA. CTE. ESPECIAL</t>
  </si>
  <si>
    <t>ANTICIPOS POR GTOS. COMUNES</t>
  </si>
  <si>
    <t>CAJA CHICA</t>
  </si>
  <si>
    <t>SUBSIDIO PP / LEY SANNA</t>
  </si>
  <si>
    <t>REEMBOLSOS ART. 4 LEY N° 19.34</t>
  </si>
  <si>
    <t>OTRAS RETENCIONES</t>
  </si>
  <si>
    <t>REEMBOLSOS ART. 4° LEY N° 19.3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</si>
</sst>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(* #,##0.00_);_(* \(#,##0.00\);_(* &quot;-&quot;??_);_(@_)"/>
    <numFmt numFmtId="169" formatCode="_ * #,##0_ ;_ * \-#,##0_ ;_ * &quot;-&quot;??_ ;_ @_ "/>
    <numFmt numFmtId="170" formatCode="_-* #,##0_-;\-* #,##0_-;_-* &quot;-&quot;??_-;_-@_-"/>
    <numFmt numFmtId="171" formatCode="_([$€]* #,##0.00_);_([$€]* \(#,##0.00\);_([$€]* &quot;-&quot;??_);_(@_)"/>
    <numFmt numFmtId="172" formatCode="#,###,"/>
    <numFmt numFmtId="173" formatCode="_-[$€-2]\ * #,##0.00_-;\-[$€-2]\ * #,##0.00_-;_-[$€-2]\ * &quot;-&quot;??_-"/>
    <numFmt numFmtId="174" formatCode="_-* #,##0\ _€_-;\-* #,##0\ _€_-;_-* &quot;-&quot;??\ _€_-;_-@_-"/>
    <numFmt numFmtId="175" formatCode="0_ ;\-0\ "/>
  </numFmts>
  <fonts count="6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5.6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sz val="11"/>
      <color rgb="FF00B050"/>
      <name val="Arial Narrow"/>
      <family val="2"/>
    </font>
    <font>
      <sz val="10"/>
      <color indexed="8"/>
      <name val="Arial Narrow"/>
      <family val="2"/>
    </font>
    <font>
      <b/>
      <u/>
      <sz val="1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1"/>
      <color rgb="FFFF0000"/>
      <name val="Arial Narrow"/>
      <family val="2"/>
    </font>
    <font>
      <sz val="15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CC"/>
        <bgColor indexed="64"/>
      </patternFill>
    </fill>
    <fill>
      <patternFill patternType="solid">
        <fgColor rgb="FF99CC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38">
    <xf numFmtId="0" fontId="0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" fillId="2" borderId="0" applyNumberFormat="0" applyBorder="0" applyAlignment="0" applyProtection="0"/>
    <xf numFmtId="0" fontId="2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1" fillId="2" borderId="0" applyNumberFormat="0" applyBorder="0" applyAlignment="0" applyProtection="0"/>
    <xf numFmtId="0" fontId="1" fillId="2" borderId="0" applyNumberFormat="0" applyBorder="0" applyAlignment="0" applyProtection="0"/>
    <xf numFmtId="0" fontId="2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1" fillId="2" borderId="0" applyNumberFormat="0" applyBorder="0" applyAlignment="0" applyProtection="0"/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" fillId="4" borderId="0" applyNumberFormat="0" applyBorder="0" applyAlignment="0" applyProtection="0"/>
    <xf numFmtId="0" fontId="2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1" fillId="4" borderId="0" applyNumberFormat="0" applyBorder="0" applyAlignment="0" applyProtection="0"/>
    <xf numFmtId="0" fontId="1" fillId="4" borderId="0" applyNumberFormat="0" applyBorder="0" applyAlignment="0" applyProtection="0"/>
    <xf numFmtId="0" fontId="2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1" fillId="4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" fillId="8" borderId="0" applyNumberFormat="0" applyBorder="0" applyAlignment="0" applyProtection="0"/>
    <xf numFmtId="0" fontId="2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1" fillId="8" borderId="0" applyNumberFormat="0" applyBorder="0" applyAlignment="0" applyProtection="0"/>
    <xf numFmtId="0" fontId="1" fillId="8" borderId="0" applyNumberFormat="0" applyBorder="0" applyAlignment="0" applyProtection="0"/>
    <xf numFmtId="0" fontId="2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1" fillId="8" borderId="0" applyNumberFormat="0" applyBorder="0" applyAlignment="0" applyProtection="0"/>
    <xf numFmtId="0" fontId="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" fillId="8" borderId="0" applyNumberFormat="0" applyBorder="0" applyAlignment="0" applyProtection="0"/>
    <xf numFmtId="0" fontId="2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1" fillId="8" borderId="0" applyNumberFormat="0" applyBorder="0" applyAlignment="0" applyProtection="0"/>
    <xf numFmtId="0" fontId="1" fillId="8" borderId="0" applyNumberFormat="0" applyBorder="0" applyAlignment="0" applyProtection="0"/>
    <xf numFmtId="0" fontId="2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1" fillId="8" borderId="0" applyNumberFormat="0" applyBorder="0" applyAlignment="0" applyProtection="0"/>
    <xf numFmtId="0" fontId="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7" fillId="14" borderId="0" applyNumberFormat="0" applyBorder="0" applyAlignment="0" applyProtection="0"/>
    <xf numFmtId="0" fontId="22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2" fillId="14" borderId="0" applyNumberFormat="0" applyBorder="0" applyAlignment="0" applyProtection="0"/>
    <xf numFmtId="0" fontId="1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" fillId="15" borderId="0" applyNumberFormat="0" applyBorder="0" applyAlignment="0" applyProtection="0"/>
    <xf numFmtId="0" fontId="2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2" fillId="15" borderId="0" applyNumberFormat="0" applyBorder="0" applyAlignment="0" applyProtection="0"/>
    <xf numFmtId="0" fontId="17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4" borderId="0" applyNumberFormat="0" applyBorder="0" applyAlignment="0" applyProtection="0"/>
    <xf numFmtId="0" fontId="6" fillId="4" borderId="0" applyNumberFormat="0" applyBorder="0" applyAlignment="0" applyProtection="0"/>
    <xf numFmtId="0" fontId="37" fillId="16" borderId="1" applyNumberFormat="0" applyAlignment="0" applyProtection="0"/>
    <xf numFmtId="0" fontId="37" fillId="16" borderId="1" applyNumberFormat="0" applyAlignment="0" applyProtection="0"/>
    <xf numFmtId="0" fontId="11" fillId="16" borderId="1" applyNumberFormat="0" applyAlignment="0" applyProtection="0"/>
    <xf numFmtId="0" fontId="37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37" fillId="16" borderId="1" applyNumberFormat="0" applyAlignment="0" applyProtection="0"/>
    <xf numFmtId="0" fontId="11" fillId="16" borderId="1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13" fillId="17" borderId="2" applyNumberFormat="0" applyAlignment="0" applyProtection="0"/>
    <xf numFmtId="0" fontId="24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24" fillId="17" borderId="2" applyNumberFormat="0" applyAlignment="0" applyProtection="0"/>
    <xf numFmtId="0" fontId="13" fillId="17" borderId="2" applyNumberForma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12" fillId="0" borderId="3" applyNumberFormat="0" applyFill="0" applyAlignment="0" applyProtection="0"/>
    <xf numFmtId="0" fontId="38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8" fillId="0" borderId="3" applyNumberFormat="0" applyFill="0" applyAlignment="0" applyProtection="0"/>
    <xf numFmtId="0" fontId="12" fillId="0" borderId="3" applyNumberFormat="0" applyFill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7" fillId="19" borderId="0" applyNumberFormat="0" applyBorder="0" applyAlignment="0" applyProtection="0"/>
    <xf numFmtId="0" fontId="22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2" fillId="19" borderId="0" applyNumberFormat="0" applyBorder="0" applyAlignment="0" applyProtection="0"/>
    <xf numFmtId="0" fontId="17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7" fillId="14" borderId="0" applyNumberFormat="0" applyBorder="0" applyAlignment="0" applyProtection="0"/>
    <xf numFmtId="0" fontId="22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2" fillId="14" borderId="0" applyNumberFormat="0" applyBorder="0" applyAlignment="0" applyProtection="0"/>
    <xf numFmtId="0" fontId="17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9" fillId="7" borderId="1" applyNumberFormat="0" applyAlignment="0" applyProtection="0"/>
    <xf numFmtId="0" fontId="26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6" fillId="7" borderId="1" applyNumberFormat="0" applyAlignment="0" applyProtection="0"/>
    <xf numFmtId="0" fontId="9" fillId="7" borderId="1" applyNumberFormat="0" applyAlignment="0" applyProtection="0"/>
    <xf numFmtId="171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" borderId="0" applyNumberFormat="0" applyBorder="0" applyAlignment="0" applyProtection="0"/>
    <xf numFmtId="0" fontId="7" fillId="3" borderId="0" applyNumberFormat="0" applyBorder="0" applyAlignment="0" applyProtection="0"/>
    <xf numFmtId="167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8" fillId="22" borderId="0" applyNumberFormat="0" applyBorder="0" applyAlignment="0" applyProtection="0"/>
    <xf numFmtId="0" fontId="36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6" fillId="22" borderId="0" applyNumberFormat="0" applyBorder="0" applyAlignment="0" applyProtection="0"/>
    <xf numFmtId="0" fontId="8" fillId="2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0" fontId="18" fillId="23" borderId="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9" fillId="16" borderId="5" applyNumberFormat="0" applyAlignment="0" applyProtection="0"/>
    <xf numFmtId="0" fontId="29" fillId="16" borderId="5" applyNumberFormat="0" applyAlignment="0" applyProtection="0"/>
    <xf numFmtId="0" fontId="10" fillId="16" borderId="5" applyNumberFormat="0" applyAlignment="0" applyProtection="0"/>
    <xf numFmtId="0" fontId="29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29" fillId="16" borderId="5" applyNumberFormat="0" applyAlignment="0" applyProtection="0"/>
    <xf numFmtId="0" fontId="10" fillId="16" borderId="5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" fillId="0" borderId="6" applyNumberFormat="0" applyFill="0" applyAlignment="0" applyProtection="0"/>
    <xf numFmtId="0" fontId="3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3" fillId="0" borderId="6" applyNumberFormat="0" applyFill="0" applyAlignment="0" applyProtection="0"/>
    <xf numFmtId="0" fontId="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4" fillId="0" borderId="7" applyNumberFormat="0" applyFill="0" applyAlignment="0" applyProtection="0"/>
    <xf numFmtId="0" fontId="3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34" fillId="0" borderId="7" applyNumberFormat="0" applyFill="0" applyAlignment="0" applyProtection="0"/>
    <xf numFmtId="0" fontId="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5" fillId="0" borderId="8" applyNumberFormat="0" applyFill="0" applyAlignment="0" applyProtection="0"/>
    <xf numFmtId="0" fontId="3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35" fillId="0" borderId="8" applyNumberFormat="0" applyFill="0" applyAlignment="0" applyProtection="0"/>
    <xf numFmtId="0" fontId="5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16" fillId="0" borderId="9" applyNumberFormat="0" applyFill="0" applyAlignment="0" applyProtection="0"/>
    <xf numFmtId="0" fontId="31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1" fillId="0" borderId="9" applyNumberFormat="0" applyFill="0" applyAlignment="0" applyProtection="0"/>
    <xf numFmtId="0" fontId="16" fillId="0" borderId="9" applyNumberFormat="0" applyFill="0" applyAlignment="0" applyProtection="0"/>
    <xf numFmtId="0" fontId="31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1" fillId="0" borderId="9" applyNumberFormat="0" applyFill="0" applyAlignment="0" applyProtection="0"/>
    <xf numFmtId="0" fontId="16" fillId="0" borderId="9" applyNumberFormat="0" applyFill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0" fillId="0" borderId="0" applyFont="0" applyFill="0" applyBorder="0" applyAlignment="0" applyProtection="0"/>
  </cellStyleXfs>
  <cellXfs count="289">
    <xf numFmtId="0" fontId="0" fillId="0" borderId="0" xfId="0"/>
    <xf numFmtId="0" fontId="44" fillId="0" borderId="12" xfId="1928" applyFont="1" applyBorder="1" applyAlignment="1">
      <alignment horizontal="center" wrapText="1"/>
    </xf>
    <xf numFmtId="41" fontId="43" fillId="0" borderId="10" xfId="0" applyNumberFormat="1" applyFont="1" applyBorder="1"/>
    <xf numFmtId="172" fontId="43" fillId="0" borderId="11" xfId="0" applyNumberFormat="1" applyFont="1" applyBorder="1"/>
    <xf numFmtId="172" fontId="44" fillId="0" borderId="18" xfId="0" applyNumberFormat="1" applyFont="1" applyBorder="1"/>
    <xf numFmtId="41" fontId="43" fillId="0" borderId="15" xfId="0" applyNumberFormat="1" applyFont="1" applyBorder="1"/>
    <xf numFmtId="0" fontId="43" fillId="0" borderId="0" xfId="0" applyFont="1"/>
    <xf numFmtId="0" fontId="43" fillId="0" borderId="0" xfId="0" applyFont="1" applyAlignment="1">
      <alignment horizontal="center" vertical="center"/>
    </xf>
    <xf numFmtId="0" fontId="44" fillId="0" borderId="0" xfId="0" applyFont="1"/>
    <xf numFmtId="0" fontId="44" fillId="0" borderId="10" xfId="1928" applyFont="1" applyBorder="1"/>
    <xf numFmtId="0" fontId="43" fillId="0" borderId="10" xfId="1928" applyFont="1" applyBorder="1"/>
    <xf numFmtId="169" fontId="44" fillId="0" borderId="10" xfId="1928" applyNumberFormat="1" applyFont="1" applyBorder="1"/>
    <xf numFmtId="0" fontId="43" fillId="0" borderId="14" xfId="0" applyFont="1" applyBorder="1"/>
    <xf numFmtId="169" fontId="47" fillId="0" borderId="10" xfId="1928" applyNumberFormat="1" applyFont="1" applyBorder="1" applyAlignment="1">
      <alignment horizontal="right"/>
    </xf>
    <xf numFmtId="0" fontId="48" fillId="0" borderId="0" xfId="0" applyFont="1"/>
    <xf numFmtId="0" fontId="48" fillId="0" borderId="14" xfId="0" applyFont="1" applyBorder="1"/>
    <xf numFmtId="0" fontId="48" fillId="0" borderId="0" xfId="0" applyFont="1" applyBorder="1"/>
    <xf numFmtId="0" fontId="43" fillId="0" borderId="10" xfId="0" applyFont="1" applyBorder="1"/>
    <xf numFmtId="0" fontId="48" fillId="0" borderId="24" xfId="0" applyFont="1" applyBorder="1"/>
    <xf numFmtId="0" fontId="49" fillId="0" borderId="10" xfId="1928" applyFont="1" applyBorder="1"/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3" fillId="0" borderId="0" xfId="0" applyFont="1" applyBorder="1"/>
    <xf numFmtId="0" fontId="47" fillId="0" borderId="0" xfId="1928" applyFont="1" applyBorder="1" applyAlignment="1">
      <alignment horizontal="left"/>
    </xf>
    <xf numFmtId="0" fontId="47" fillId="0" borderId="24" xfId="1928" applyFont="1" applyBorder="1" applyAlignment="1">
      <alignment horizontal="left"/>
    </xf>
    <xf numFmtId="0" fontId="47" fillId="0" borderId="10" xfId="1928" applyFont="1" applyFill="1" applyBorder="1"/>
    <xf numFmtId="0" fontId="47" fillId="0" borderId="0" xfId="1928" applyFont="1" applyFill="1" applyBorder="1" applyAlignment="1">
      <alignment horizontal="left"/>
    </xf>
    <xf numFmtId="0" fontId="51" fillId="0" borderId="0" xfId="0" applyFont="1" applyAlignment="1">
      <alignment horizontal="center" vertical="center"/>
    </xf>
    <xf numFmtId="0" fontId="44" fillId="0" borderId="12" xfId="1928" applyFont="1" applyBorder="1"/>
    <xf numFmtId="0" fontId="52" fillId="0" borderId="0" xfId="0" applyFont="1"/>
    <xf numFmtId="0" fontId="49" fillId="0" borderId="0" xfId="1928" applyFont="1"/>
    <xf numFmtId="0" fontId="44" fillId="0" borderId="16" xfId="958" applyFont="1" applyBorder="1"/>
    <xf numFmtId="0" fontId="43" fillId="0" borderId="23" xfId="0" applyFont="1" applyBorder="1"/>
    <xf numFmtId="0" fontId="43" fillId="0" borderId="17" xfId="0" applyFont="1" applyBorder="1"/>
    <xf numFmtId="0" fontId="43" fillId="0" borderId="15" xfId="0" applyFont="1" applyBorder="1"/>
    <xf numFmtId="0" fontId="43" fillId="0" borderId="24" xfId="0" applyFont="1" applyBorder="1"/>
    <xf numFmtId="0" fontId="44" fillId="0" borderId="0" xfId="958" applyFont="1" applyBorder="1"/>
    <xf numFmtId="0" fontId="43" fillId="0" borderId="0" xfId="958" applyFont="1" applyBorder="1" applyAlignment="1">
      <alignment horizontal="center"/>
    </xf>
    <xf numFmtId="169" fontId="44" fillId="0" borderId="24" xfId="462" applyNumberFormat="1" applyFont="1" applyBorder="1"/>
    <xf numFmtId="0" fontId="43" fillId="0" borderId="0" xfId="958" applyFont="1" applyBorder="1"/>
    <xf numFmtId="169" fontId="43" fillId="0" borderId="24" xfId="462" applyNumberFormat="1" applyFont="1" applyBorder="1"/>
    <xf numFmtId="0" fontId="49" fillId="0" borderId="0" xfId="958" applyFont="1" applyFill="1" applyBorder="1"/>
    <xf numFmtId="0" fontId="49" fillId="0" borderId="0" xfId="0" applyFont="1"/>
    <xf numFmtId="0" fontId="50" fillId="0" borderId="0" xfId="0" applyFont="1"/>
    <xf numFmtId="169" fontId="43" fillId="0" borderId="0" xfId="462" applyNumberFormat="1" applyFont="1" applyBorder="1"/>
    <xf numFmtId="0" fontId="43" fillId="0" borderId="14" xfId="958" applyFont="1" applyBorder="1"/>
    <xf numFmtId="0" fontId="44" fillId="0" borderId="14" xfId="958" applyFont="1" applyBorder="1"/>
    <xf numFmtId="0" fontId="51" fillId="0" borderId="0" xfId="0" applyFont="1"/>
    <xf numFmtId="0" fontId="44" fillId="0" borderId="0" xfId="0" applyFont="1" applyBorder="1"/>
    <xf numFmtId="0" fontId="44" fillId="0" borderId="22" xfId="958" applyFont="1" applyBorder="1"/>
    <xf numFmtId="0" fontId="43" fillId="0" borderId="21" xfId="0" applyFont="1" applyBorder="1"/>
    <xf numFmtId="169" fontId="44" fillId="0" borderId="11" xfId="462" applyNumberFormat="1" applyFont="1" applyBorder="1"/>
    <xf numFmtId="0" fontId="43" fillId="0" borderId="12" xfId="0" applyFont="1" applyBorder="1"/>
    <xf numFmtId="0" fontId="46" fillId="0" borderId="0" xfId="0" applyFont="1" applyAlignment="1">
      <alignment horizontal="center"/>
    </xf>
    <xf numFmtId="0" fontId="45" fillId="0" borderId="0" xfId="0" applyFont="1" applyAlignment="1"/>
    <xf numFmtId="0" fontId="46" fillId="0" borderId="0" xfId="0" applyFont="1" applyAlignment="1"/>
    <xf numFmtId="0" fontId="47" fillId="0" borderId="16" xfId="958" applyFont="1" applyBorder="1"/>
    <xf numFmtId="0" fontId="47" fillId="0" borderId="23" xfId="958" applyFont="1" applyBorder="1" applyAlignment="1">
      <alignment horizontal="center"/>
    </xf>
    <xf numFmtId="0" fontId="43" fillId="0" borderId="16" xfId="0" applyFont="1" applyBorder="1"/>
    <xf numFmtId="0" fontId="47" fillId="0" borderId="14" xfId="958" applyFont="1" applyBorder="1"/>
    <xf numFmtId="0" fontId="49" fillId="0" borderId="0" xfId="958" applyFont="1" applyBorder="1"/>
    <xf numFmtId="0" fontId="47" fillId="0" borderId="0" xfId="958" applyFont="1" applyBorder="1"/>
    <xf numFmtId="169" fontId="49" fillId="0" borderId="0" xfId="250" applyNumberFormat="1" applyFont="1" applyBorder="1"/>
    <xf numFmtId="0" fontId="49" fillId="0" borderId="14" xfId="958" applyFont="1" applyBorder="1"/>
    <xf numFmtId="169" fontId="49" fillId="0" borderId="0" xfId="958" applyNumberFormat="1" applyFont="1" applyBorder="1"/>
    <xf numFmtId="0" fontId="43" fillId="0" borderId="11" xfId="0" applyFont="1" applyBorder="1"/>
    <xf numFmtId="0" fontId="43" fillId="0" borderId="22" xfId="0" applyFont="1" applyBorder="1"/>
    <xf numFmtId="0" fontId="47" fillId="0" borderId="19" xfId="958" applyFont="1" applyBorder="1"/>
    <xf numFmtId="0" fontId="47" fillId="0" borderId="19" xfId="958" applyFont="1" applyBorder="1" applyAlignment="1">
      <alignment horizontal="center"/>
    </xf>
    <xf numFmtId="0" fontId="44" fillId="0" borderId="15" xfId="0" applyFont="1" applyBorder="1"/>
    <xf numFmtId="0" fontId="47" fillId="0" borderId="14" xfId="958" applyFont="1" applyFill="1" applyBorder="1"/>
    <xf numFmtId="0" fontId="47" fillId="0" borderId="0" xfId="958" applyFont="1" applyFill="1" applyBorder="1"/>
    <xf numFmtId="0" fontId="47" fillId="0" borderId="24" xfId="958" applyFont="1" applyFill="1" applyBorder="1"/>
    <xf numFmtId="0" fontId="47" fillId="0" borderId="10" xfId="958" applyFont="1" applyFill="1" applyBorder="1"/>
    <xf numFmtId="0" fontId="44" fillId="0" borderId="10" xfId="0" applyFont="1" applyBorder="1"/>
    <xf numFmtId="0" fontId="49" fillId="0" borderId="14" xfId="958" applyFont="1" applyFill="1" applyBorder="1"/>
    <xf numFmtId="0" fontId="49" fillId="0" borderId="24" xfId="958" applyFont="1" applyFill="1" applyBorder="1"/>
    <xf numFmtId="0" fontId="53" fillId="0" borderId="0" xfId="958" applyFont="1" applyFill="1" applyBorder="1"/>
    <xf numFmtId="0" fontId="53" fillId="0" borderId="24" xfId="958" applyFont="1" applyFill="1" applyBorder="1"/>
    <xf numFmtId="0" fontId="49" fillId="0" borderId="20" xfId="958" applyFont="1" applyFill="1" applyBorder="1"/>
    <xf numFmtId="0" fontId="49" fillId="0" borderId="19" xfId="958" applyFont="1" applyFill="1" applyBorder="1"/>
    <xf numFmtId="0" fontId="45" fillId="0" borderId="0" xfId="0" applyFont="1" applyBorder="1" applyAlignment="1"/>
    <xf numFmtId="0" fontId="46" fillId="0" borderId="0" xfId="0" applyFont="1" applyBorder="1" applyAlignment="1"/>
    <xf numFmtId="172" fontId="43" fillId="0" borderId="15" xfId="0" applyNumberFormat="1" applyFont="1" applyBorder="1"/>
    <xf numFmtId="172" fontId="43" fillId="0" borderId="17" xfId="0" applyNumberFormat="1" applyFont="1" applyBorder="1"/>
    <xf numFmtId="0" fontId="44" fillId="0" borderId="14" xfId="0" applyFont="1" applyBorder="1"/>
    <xf numFmtId="0" fontId="44" fillId="0" borderId="24" xfId="0" applyFont="1" applyBorder="1"/>
    <xf numFmtId="172" fontId="43" fillId="0" borderId="10" xfId="0" applyNumberFormat="1" applyFont="1" applyBorder="1"/>
    <xf numFmtId="172" fontId="44" fillId="0" borderId="24" xfId="0" applyNumberFormat="1" applyFont="1" applyBorder="1"/>
    <xf numFmtId="172" fontId="43" fillId="0" borderId="24" xfId="0" applyNumberFormat="1" applyFont="1" applyBorder="1"/>
    <xf numFmtId="0" fontId="43" fillId="0" borderId="20" xfId="0" applyFont="1" applyBorder="1"/>
    <xf numFmtId="0" fontId="43" fillId="0" borderId="19" xfId="0" applyFont="1" applyBorder="1"/>
    <xf numFmtId="0" fontId="43" fillId="0" borderId="18" xfId="0" applyFont="1" applyBorder="1"/>
    <xf numFmtId="172" fontId="43" fillId="0" borderId="13" xfId="0" applyNumberFormat="1" applyFont="1" applyBorder="1"/>
    <xf numFmtId="172" fontId="43" fillId="0" borderId="18" xfId="0" applyNumberFormat="1" applyFont="1" applyBorder="1"/>
    <xf numFmtId="0" fontId="44" fillId="0" borderId="16" xfId="0" applyFont="1" applyBorder="1"/>
    <xf numFmtId="0" fontId="44" fillId="0" borderId="23" xfId="0" applyFont="1" applyBorder="1"/>
    <xf numFmtId="0" fontId="44" fillId="0" borderId="17" xfId="0" applyFont="1" applyBorder="1"/>
    <xf numFmtId="0" fontId="44" fillId="0" borderId="22" xfId="0" applyFont="1" applyBorder="1"/>
    <xf numFmtId="0" fontId="44" fillId="0" borderId="21" xfId="0" applyFont="1" applyBorder="1"/>
    <xf numFmtId="0" fontId="44" fillId="0" borderId="11" xfId="0" applyFont="1" applyBorder="1"/>
    <xf numFmtId="172" fontId="44" fillId="0" borderId="12" xfId="0" applyNumberFormat="1" applyFont="1" applyBorder="1"/>
    <xf numFmtId="172" fontId="44" fillId="0" borderId="11" xfId="0" applyNumberFormat="1" applyFont="1" applyBorder="1"/>
    <xf numFmtId="172" fontId="44" fillId="0" borderId="10" xfId="0" applyNumberFormat="1" applyFont="1" applyBorder="1"/>
    <xf numFmtId="0" fontId="47" fillId="0" borderId="0" xfId="958" applyFont="1" applyBorder="1" applyAlignment="1">
      <alignment horizontal="center"/>
    </xf>
    <xf numFmtId="172" fontId="43" fillId="0" borderId="12" xfId="0" applyNumberFormat="1" applyFont="1" applyBorder="1"/>
    <xf numFmtId="0" fontId="44" fillId="0" borderId="16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170" fontId="48" fillId="0" borderId="0" xfId="463" applyNumberFormat="1" applyFont="1"/>
    <xf numFmtId="0" fontId="49" fillId="25" borderId="0" xfId="0" applyFont="1" applyFill="1" applyAlignment="1">
      <alignment horizontal="center" vertical="center"/>
    </xf>
    <xf numFmtId="169" fontId="49" fillId="0" borderId="10" xfId="1928" applyNumberFormat="1" applyFont="1" applyFill="1" applyBorder="1" applyAlignment="1">
      <alignment horizontal="right"/>
    </xf>
    <xf numFmtId="0" fontId="44" fillId="0" borderId="21" xfId="958" applyFont="1" applyBorder="1"/>
    <xf numFmtId="0" fontId="43" fillId="0" borderId="23" xfId="958" applyFont="1" applyBorder="1"/>
    <xf numFmtId="169" fontId="43" fillId="0" borderId="17" xfId="462" applyNumberFormat="1" applyFont="1" applyBorder="1"/>
    <xf numFmtId="169" fontId="49" fillId="0" borderId="15" xfId="1928" applyNumberFormat="1" applyFont="1" applyFill="1" applyBorder="1" applyAlignment="1">
      <alignment horizontal="right"/>
    </xf>
    <xf numFmtId="169" fontId="49" fillId="0" borderId="21" xfId="1928" applyNumberFormat="1" applyFont="1" applyFill="1" applyBorder="1" applyAlignment="1">
      <alignment horizontal="right"/>
    </xf>
    <xf numFmtId="0" fontId="49" fillId="0" borderId="0" xfId="0" applyFont="1" applyFill="1"/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/>
    </xf>
    <xf numFmtId="172" fontId="43" fillId="24" borderId="0" xfId="0" applyNumberFormat="1" applyFont="1" applyFill="1" applyBorder="1"/>
    <xf numFmtId="0" fontId="47" fillId="0" borderId="20" xfId="958" applyFont="1" applyBorder="1"/>
    <xf numFmtId="169" fontId="49" fillId="0" borderId="19" xfId="958" applyNumberFormat="1" applyFont="1" applyBorder="1"/>
    <xf numFmtId="0" fontId="43" fillId="0" borderId="10" xfId="1928" applyFont="1" applyFill="1" applyBorder="1"/>
    <xf numFmtId="172" fontId="43" fillId="0" borderId="24" xfId="0" applyNumberFormat="1" applyFont="1" applyFill="1" applyBorder="1"/>
    <xf numFmtId="172" fontId="43" fillId="0" borderId="10" xfId="0" applyNumberFormat="1" applyFont="1" applyFill="1" applyBorder="1"/>
    <xf numFmtId="174" fontId="43" fillId="0" borderId="0" xfId="332" applyNumberFormat="1" applyFont="1"/>
    <xf numFmtId="174" fontId="43" fillId="0" borderId="0" xfId="332" applyNumberFormat="1" applyFont="1" applyAlignment="1">
      <alignment horizontal="center" vertical="center"/>
    </xf>
    <xf numFmtId="174" fontId="44" fillId="0" borderId="0" xfId="332" applyNumberFormat="1" applyFont="1"/>
    <xf numFmtId="174" fontId="44" fillId="0" borderId="18" xfId="332" applyNumberFormat="1" applyFont="1" applyBorder="1" applyAlignment="1">
      <alignment horizontal="center" vertical="center"/>
    </xf>
    <xf numFmtId="174" fontId="44" fillId="0" borderId="12" xfId="332" applyNumberFormat="1" applyFont="1" applyBorder="1" applyAlignment="1">
      <alignment horizontal="center" vertical="center"/>
    </xf>
    <xf numFmtId="174" fontId="43" fillId="0" borderId="15" xfId="332" applyNumberFormat="1" applyFont="1" applyBorder="1"/>
    <xf numFmtId="174" fontId="43" fillId="0" borderId="24" xfId="332" applyNumberFormat="1" applyFont="1" applyBorder="1"/>
    <xf numFmtId="174" fontId="43" fillId="0" borderId="10" xfId="332" applyNumberFormat="1" applyFont="1" applyBorder="1"/>
    <xf numFmtId="174" fontId="48" fillId="0" borderId="10" xfId="332" applyNumberFormat="1" applyFont="1" applyBorder="1"/>
    <xf numFmtId="174" fontId="43" fillId="0" borderId="13" xfId="332" applyNumberFormat="1" applyFont="1" applyBorder="1"/>
    <xf numFmtId="174" fontId="48" fillId="0" borderId="13" xfId="332" applyNumberFormat="1" applyFont="1" applyBorder="1"/>
    <xf numFmtId="174" fontId="43" fillId="0" borderId="0" xfId="332" applyNumberFormat="1" applyFont="1" applyBorder="1"/>
    <xf numFmtId="172" fontId="43" fillId="0" borderId="0" xfId="0" applyNumberFormat="1" applyFont="1"/>
    <xf numFmtId="0" fontId="57" fillId="0" borderId="0" xfId="0" applyFont="1" applyAlignment="1">
      <alignment horizontal="left" vertical="center"/>
    </xf>
    <xf numFmtId="0" fontId="44" fillId="25" borderId="0" xfId="0" applyFont="1" applyFill="1" applyAlignment="1">
      <alignment horizontal="left" vertical="center"/>
    </xf>
    <xf numFmtId="0" fontId="43" fillId="25" borderId="0" xfId="0" applyFont="1" applyFill="1"/>
    <xf numFmtId="0" fontId="44" fillId="25" borderId="0" xfId="0" applyFont="1" applyFill="1" applyAlignment="1">
      <alignment horizontal="center" vertical="center"/>
    </xf>
    <xf numFmtId="0" fontId="44" fillId="25" borderId="0" xfId="0" applyFont="1" applyFill="1"/>
    <xf numFmtId="0" fontId="43" fillId="25" borderId="0" xfId="0" applyFont="1" applyFill="1" applyAlignment="1">
      <alignment horizontal="right" vertical="center"/>
    </xf>
    <xf numFmtId="3" fontId="43" fillId="25" borderId="0" xfId="0" applyNumberFormat="1" applyFont="1" applyFill="1" applyAlignment="1">
      <alignment horizontal="right" vertical="center"/>
    </xf>
    <xf numFmtId="0" fontId="45" fillId="25" borderId="0" xfId="0" applyFont="1" applyFill="1" applyBorder="1" applyAlignment="1"/>
    <xf numFmtId="0" fontId="47" fillId="0" borderId="10" xfId="1928" applyFont="1" applyBorder="1" applyAlignment="1">
      <alignment horizontal="center"/>
    </xf>
    <xf numFmtId="0" fontId="49" fillId="0" borderId="10" xfId="1928" applyFont="1" applyBorder="1" applyAlignment="1">
      <alignment horizontal="center"/>
    </xf>
    <xf numFmtId="0" fontId="44" fillId="0" borderId="10" xfId="1928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174" fontId="44" fillId="0" borderId="11" xfId="332" applyNumberFormat="1" applyFont="1" applyBorder="1" applyAlignment="1">
      <alignment horizontal="center" vertical="center"/>
    </xf>
    <xf numFmtId="174" fontId="48" fillId="0" borderId="0" xfId="332" applyNumberFormat="1" applyFont="1" applyBorder="1"/>
    <xf numFmtId="3" fontId="43" fillId="0" borderId="0" xfId="0" applyNumberFormat="1" applyFont="1"/>
    <xf numFmtId="0" fontId="47" fillId="0" borderId="0" xfId="1928" applyFont="1" applyBorder="1" applyAlignment="1">
      <alignment horizontal="left"/>
    </xf>
    <xf numFmtId="0" fontId="47" fillId="0" borderId="24" xfId="1928" applyFont="1" applyBorder="1" applyAlignment="1">
      <alignment horizontal="left"/>
    </xf>
    <xf numFmtId="172" fontId="44" fillId="0" borderId="12" xfId="0" quotePrefix="1" applyNumberFormat="1" applyFont="1" applyBorder="1" applyAlignment="1">
      <alignment horizontal="center" vertical="center"/>
    </xf>
    <xf numFmtId="172" fontId="44" fillId="0" borderId="15" xfId="0" applyNumberFormat="1" applyFont="1" applyBorder="1"/>
    <xf numFmtId="0" fontId="44" fillId="0" borderId="12" xfId="1928" applyFont="1" applyBorder="1" applyAlignment="1">
      <alignment horizontal="center" vertical="center" wrapText="1"/>
    </xf>
    <xf numFmtId="0" fontId="44" fillId="0" borderId="16" xfId="1928" applyFont="1" applyBorder="1" applyAlignment="1"/>
    <xf numFmtId="0" fontId="44" fillId="0" borderId="23" xfId="1928" applyFont="1" applyBorder="1" applyAlignment="1"/>
    <xf numFmtId="0" fontId="44" fillId="0" borderId="17" xfId="1928" applyFont="1" applyBorder="1" applyAlignment="1"/>
    <xf numFmtId="0" fontId="43" fillId="0" borderId="17" xfId="1928" applyFont="1" applyBorder="1"/>
    <xf numFmtId="0" fontId="43" fillId="0" borderId="15" xfId="1928" applyFont="1" applyBorder="1"/>
    <xf numFmtId="169" fontId="44" fillId="0" borderId="15" xfId="1928" applyNumberFormat="1" applyFont="1" applyBorder="1"/>
    <xf numFmtId="0" fontId="44" fillId="0" borderId="0" xfId="1928" applyFont="1" applyBorder="1" applyAlignment="1"/>
    <xf numFmtId="0" fontId="44" fillId="0" borderId="24" xfId="1928" applyFont="1" applyBorder="1" applyAlignment="1"/>
    <xf numFmtId="0" fontId="43" fillId="0" borderId="24" xfId="1928" applyFont="1" applyFill="1" applyBorder="1"/>
    <xf numFmtId="0" fontId="54" fillId="0" borderId="14" xfId="0" applyFont="1" applyBorder="1"/>
    <xf numFmtId="0" fontId="54" fillId="0" borderId="0" xfId="0" applyFont="1" applyBorder="1"/>
    <xf numFmtId="0" fontId="47" fillId="0" borderId="0" xfId="1928" applyFont="1" applyBorder="1" applyAlignment="1"/>
    <xf numFmtId="0" fontId="47" fillId="0" borderId="24" xfId="1928" applyFont="1" applyBorder="1" applyAlignment="1"/>
    <xf numFmtId="0" fontId="43" fillId="0" borderId="24" xfId="1928" applyFont="1" applyBorder="1" applyAlignment="1"/>
    <xf numFmtId="0" fontId="49" fillId="0" borderId="24" xfId="1928" applyFont="1" applyFill="1" applyBorder="1" applyAlignment="1"/>
    <xf numFmtId="0" fontId="54" fillId="0" borderId="22" xfId="0" applyFont="1" applyBorder="1"/>
    <xf numFmtId="0" fontId="54" fillId="0" borderId="21" xfId="0" applyFont="1" applyBorder="1"/>
    <xf numFmtId="0" fontId="54" fillId="0" borderId="11" xfId="0" applyFont="1" applyBorder="1"/>
    <xf numFmtId="172" fontId="44" fillId="0" borderId="11" xfId="0" applyNumberFormat="1" applyFont="1" applyFill="1" applyBorder="1"/>
    <xf numFmtId="172" fontId="47" fillId="0" borderId="12" xfId="1928" applyNumberFormat="1" applyFont="1" applyBorder="1"/>
    <xf numFmtId="169" fontId="49" fillId="0" borderId="24" xfId="462" applyNumberFormat="1" applyFont="1" applyFill="1" applyBorder="1"/>
    <xf numFmtId="0" fontId="49" fillId="0" borderId="18" xfId="958" applyFont="1" applyFill="1" applyBorder="1"/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12" xfId="1928" quotePrefix="1" applyFont="1" applyBorder="1" applyAlignment="1">
      <alignment horizontal="center" wrapText="1"/>
    </xf>
    <xf numFmtId="170" fontId="0" fillId="0" borderId="0" xfId="463" applyNumberFormat="1" applyFont="1"/>
    <xf numFmtId="1" fontId="61" fillId="27" borderId="0" xfId="0" applyNumberFormat="1" applyFont="1" applyFill="1" applyAlignment="1">
      <alignment wrapText="1"/>
    </xf>
    <xf numFmtId="0" fontId="61" fillId="27" borderId="0" xfId="0" applyFont="1" applyFill="1" applyAlignment="1">
      <alignment wrapText="1"/>
    </xf>
    <xf numFmtId="1" fontId="61" fillId="27" borderId="25" xfId="0" applyNumberFormat="1" applyFont="1" applyFill="1" applyBorder="1" applyAlignment="1">
      <alignment wrapText="1"/>
    </xf>
    <xf numFmtId="0" fontId="61" fillId="27" borderId="25" xfId="0" applyFont="1" applyFill="1" applyBorder="1" applyAlignment="1">
      <alignment wrapText="1"/>
    </xf>
    <xf numFmtId="170" fontId="61" fillId="27" borderId="25" xfId="463" applyNumberFormat="1" applyFont="1" applyFill="1" applyBorder="1" applyAlignment="1">
      <alignment wrapText="1"/>
    </xf>
    <xf numFmtId="1" fontId="61" fillId="0" borderId="25" xfId="0" applyNumberFormat="1" applyFont="1" applyBorder="1" applyAlignment="1">
      <alignment wrapText="1"/>
    </xf>
    <xf numFmtId="0" fontId="61" fillId="0" borderId="25" xfId="0" applyFont="1" applyBorder="1" applyAlignment="1">
      <alignment wrapText="1"/>
    </xf>
    <xf numFmtId="170" fontId="61" fillId="0" borderId="25" xfId="463" applyNumberFormat="1" applyFont="1" applyBorder="1" applyAlignment="1">
      <alignment wrapText="1"/>
    </xf>
    <xf numFmtId="1" fontId="0" fillId="0" borderId="0" xfId="0" applyNumberFormat="1"/>
    <xf numFmtId="1" fontId="61" fillId="25" borderId="25" xfId="0" applyNumberFormat="1" applyFont="1" applyFill="1" applyBorder="1" applyAlignment="1">
      <alignment wrapText="1"/>
    </xf>
    <xf numFmtId="0" fontId="61" fillId="25" borderId="25" xfId="0" applyFont="1" applyFill="1" applyBorder="1" applyAlignment="1">
      <alignment wrapText="1"/>
    </xf>
    <xf numFmtId="170" fontId="61" fillId="25" borderId="25" xfId="463" applyNumberFormat="1" applyFont="1" applyFill="1" applyBorder="1" applyAlignment="1">
      <alignment wrapText="1"/>
    </xf>
    <xf numFmtId="0" fontId="0" fillId="25" borderId="0" xfId="0" applyFill="1"/>
    <xf numFmtId="175" fontId="58" fillId="0" borderId="0" xfId="332" applyNumberFormat="1" applyFont="1" applyFill="1" applyProtection="1">
      <protection hidden="1"/>
    </xf>
    <xf numFmtId="0" fontId="58" fillId="0" borderId="0" xfId="0" applyFont="1" applyFill="1" applyProtection="1">
      <protection hidden="1"/>
    </xf>
    <xf numFmtId="174" fontId="58" fillId="0" borderId="0" xfId="332" applyNumberFormat="1" applyFont="1" applyFill="1" applyProtection="1"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9" fillId="0" borderId="0" xfId="0" applyFont="1" applyFill="1" applyProtection="1">
      <protection hidden="1"/>
    </xf>
    <xf numFmtId="0" fontId="49" fillId="0" borderId="0" xfId="0" applyFont="1" applyProtection="1">
      <protection hidden="1"/>
    </xf>
    <xf numFmtId="174" fontId="47" fillId="0" borderId="0" xfId="332" applyNumberFormat="1" applyFont="1" applyFill="1" applyProtection="1">
      <protection hidden="1"/>
    </xf>
    <xf numFmtId="170" fontId="49" fillId="0" borderId="0" xfId="463" applyNumberFormat="1" applyFont="1" applyFill="1" applyAlignment="1" applyProtection="1">
      <alignment horizontal="center" vertical="center"/>
      <protection hidden="1"/>
    </xf>
    <xf numFmtId="175" fontId="59" fillId="0" borderId="0" xfId="332" applyNumberFormat="1" applyFont="1" applyFill="1" applyProtection="1">
      <protection hidden="1"/>
    </xf>
    <xf numFmtId="0" fontId="59" fillId="0" borderId="0" xfId="0" applyFont="1" applyFill="1" applyProtection="1">
      <protection hidden="1"/>
    </xf>
    <xf numFmtId="174" fontId="59" fillId="0" borderId="0" xfId="332" applyNumberFormat="1" applyFont="1" applyFill="1" applyProtection="1">
      <protection hidden="1"/>
    </xf>
    <xf numFmtId="175" fontId="47" fillId="0" borderId="0" xfId="332" applyNumberFormat="1" applyFont="1" applyFill="1" applyProtection="1">
      <protection hidden="1"/>
    </xf>
    <xf numFmtId="1" fontId="47" fillId="0" borderId="0" xfId="0" applyNumberFormat="1" applyFont="1" applyFill="1" applyProtection="1">
      <protection hidden="1"/>
    </xf>
    <xf numFmtId="170" fontId="47" fillId="0" borderId="0" xfId="463" applyNumberFormat="1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Protection="1">
      <protection hidden="1"/>
    </xf>
    <xf numFmtId="0" fontId="47" fillId="0" borderId="0" xfId="0" applyFont="1" applyProtection="1">
      <protection hidden="1"/>
    </xf>
    <xf numFmtId="175" fontId="47" fillId="0" borderId="0" xfId="332" applyNumberFormat="1" applyFont="1" applyFill="1" applyAlignment="1" applyProtection="1">
      <alignment horizontal="center" vertical="center" wrapText="1"/>
      <protection hidden="1"/>
    </xf>
    <xf numFmtId="0" fontId="47" fillId="0" borderId="0" xfId="0" applyFont="1" applyFill="1" applyAlignment="1" applyProtection="1">
      <alignment horizontal="center" vertical="center" wrapText="1"/>
      <protection hidden="1"/>
    </xf>
    <xf numFmtId="174" fontId="47" fillId="0" borderId="0" xfId="332" applyNumberFormat="1" applyFont="1" applyFill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175" fontId="49" fillId="0" borderId="0" xfId="332" applyNumberFormat="1" applyFont="1" applyFill="1" applyProtection="1">
      <protection hidden="1"/>
    </xf>
    <xf numFmtId="174" fontId="49" fillId="0" borderId="0" xfId="332" applyNumberFormat="1" applyFont="1" applyFill="1" applyProtection="1">
      <protection hidden="1"/>
    </xf>
    <xf numFmtId="175" fontId="49" fillId="0" borderId="0" xfId="332" applyNumberFormat="1" applyFont="1" applyFill="1" applyBorder="1" applyProtection="1">
      <protection hidden="1"/>
    </xf>
    <xf numFmtId="0" fontId="49" fillId="0" borderId="0" xfId="0" applyFont="1" applyFill="1" applyBorder="1" applyProtection="1">
      <protection hidden="1"/>
    </xf>
    <xf numFmtId="174" fontId="49" fillId="0" borderId="0" xfId="332" applyNumberFormat="1" applyFont="1" applyFill="1" applyBorder="1" applyProtection="1"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175" fontId="50" fillId="0" borderId="0" xfId="332" applyNumberFormat="1" applyFont="1" applyFill="1" applyProtection="1">
      <protection hidden="1"/>
    </xf>
    <xf numFmtId="0" fontId="50" fillId="0" borderId="0" xfId="0" applyFont="1" applyFill="1" applyProtection="1">
      <protection hidden="1"/>
    </xf>
    <xf numFmtId="174" fontId="50" fillId="0" borderId="0" xfId="332" applyNumberFormat="1" applyFont="1" applyFill="1" applyProtection="1">
      <protection hidden="1"/>
    </xf>
    <xf numFmtId="0" fontId="50" fillId="0" borderId="0" xfId="0" applyFont="1" applyFill="1" applyAlignment="1" applyProtection="1">
      <alignment horizontal="center" vertical="center"/>
      <protection hidden="1"/>
    </xf>
    <xf numFmtId="1" fontId="49" fillId="0" borderId="0" xfId="0" applyNumberFormat="1" applyFont="1" applyFill="1" applyProtection="1">
      <protection hidden="1"/>
    </xf>
    <xf numFmtId="172" fontId="44" fillId="0" borderId="0" xfId="0" applyNumberFormat="1" applyFont="1" applyBorder="1"/>
    <xf numFmtId="172" fontId="43" fillId="0" borderId="0" xfId="0" applyNumberFormat="1" applyFont="1" applyBorder="1"/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72" fontId="44" fillId="0" borderId="0" xfId="0" quotePrefix="1" applyNumberFormat="1" applyFont="1" applyBorder="1" applyAlignment="1">
      <alignment horizontal="center" vertical="center"/>
    </xf>
    <xf numFmtId="164" fontId="43" fillId="25" borderId="0" xfId="2937" applyFont="1" applyFill="1" applyAlignment="1">
      <alignment horizontal="right" vertical="center"/>
    </xf>
    <xf numFmtId="0" fontId="44" fillId="0" borderId="16" xfId="1928" applyFont="1" applyBorder="1" applyAlignment="1">
      <alignment horizontal="left"/>
    </xf>
    <xf numFmtId="0" fontId="44" fillId="0" borderId="23" xfId="1928" applyFont="1" applyBorder="1" applyAlignment="1">
      <alignment horizontal="left"/>
    </xf>
    <xf numFmtId="0" fontId="44" fillId="0" borderId="17" xfId="1928" applyFont="1" applyBorder="1" applyAlignment="1">
      <alignment horizontal="left"/>
    </xf>
    <xf numFmtId="0" fontId="44" fillId="0" borderId="0" xfId="1928" applyFont="1" applyBorder="1" applyAlignment="1">
      <alignment horizontal="left"/>
    </xf>
    <xf numFmtId="0" fontId="44" fillId="0" borderId="24" xfId="1928" applyFont="1" applyBorder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7" fillId="0" borderId="0" xfId="1928" applyFont="1" applyFill="1" applyBorder="1" applyAlignment="1">
      <alignment horizontal="left"/>
    </xf>
    <xf numFmtId="0" fontId="47" fillId="0" borderId="24" xfId="1928" applyFont="1" applyFill="1" applyBorder="1" applyAlignment="1">
      <alignment horizontal="left"/>
    </xf>
    <xf numFmtId="0" fontId="44" fillId="0" borderId="22" xfId="1928" applyFont="1" applyBorder="1" applyAlignment="1">
      <alignment horizontal="left"/>
    </xf>
    <xf numFmtId="0" fontId="44" fillId="0" borderId="21" xfId="1928" applyFont="1" applyBorder="1" applyAlignment="1">
      <alignment horizontal="left"/>
    </xf>
    <xf numFmtId="0" fontId="44" fillId="0" borderId="11" xfId="1928" applyFont="1" applyBorder="1" applyAlignment="1">
      <alignment horizontal="left"/>
    </xf>
    <xf numFmtId="0" fontId="44" fillId="0" borderId="22" xfId="1928" quotePrefix="1" applyFont="1" applyBorder="1" applyAlignment="1">
      <alignment horizontal="center" wrapText="1"/>
    </xf>
    <xf numFmtId="0" fontId="44" fillId="0" borderId="21" xfId="1928" applyFont="1" applyBorder="1" applyAlignment="1">
      <alignment horizontal="center" wrapText="1"/>
    </xf>
    <xf numFmtId="0" fontId="44" fillId="0" borderId="11" xfId="1928" applyFont="1" applyBorder="1" applyAlignment="1">
      <alignment horizontal="center" wrapText="1"/>
    </xf>
    <xf numFmtId="0" fontId="47" fillId="0" borderId="0" xfId="1928" applyFont="1" applyBorder="1" applyAlignment="1">
      <alignment horizontal="left"/>
    </xf>
    <xf numFmtId="0" fontId="47" fillId="0" borderId="24" xfId="1928" applyFont="1" applyBorder="1" applyAlignment="1">
      <alignment horizontal="left"/>
    </xf>
    <xf numFmtId="0" fontId="44" fillId="0" borderId="22" xfId="1928" applyFont="1" applyBorder="1" applyAlignment="1">
      <alignment horizontal="center" wrapText="1"/>
    </xf>
    <xf numFmtId="0" fontId="44" fillId="0" borderId="22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2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1" xfId="1928" quotePrefix="1" applyFont="1" applyBorder="1" applyAlignment="1">
      <alignment horizontal="center" wrapText="1"/>
    </xf>
    <xf numFmtId="0" fontId="44" fillId="0" borderId="11" xfId="1928" quotePrefix="1" applyFont="1" applyBorder="1" applyAlignment="1">
      <alignment horizontal="center" wrapText="1"/>
    </xf>
    <xf numFmtId="0" fontId="45" fillId="0" borderId="2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69" fontId="49" fillId="0" borderId="0" xfId="958" applyNumberFormat="1" applyFont="1" applyBorder="1"/>
    <xf numFmtId="0" fontId="55" fillId="24" borderId="0" xfId="0" applyFont="1" applyFill="1" applyBorder="1" applyAlignment="1">
      <alignment horizontal="center" vertical="center"/>
    </xf>
    <xf numFmtId="49" fontId="56" fillId="24" borderId="0" xfId="0" applyNumberFormat="1" applyFont="1" applyFill="1" applyBorder="1" applyAlignment="1">
      <alignment horizontal="left" vertic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174" fontId="44" fillId="0" borderId="22" xfId="332" applyNumberFormat="1" applyFont="1" applyBorder="1" applyAlignment="1">
      <alignment horizontal="center"/>
    </xf>
    <xf numFmtId="174" fontId="44" fillId="0" borderId="21" xfId="332" applyNumberFormat="1" applyFont="1" applyBorder="1" applyAlignment="1">
      <alignment horizontal="center"/>
    </xf>
    <xf numFmtId="174" fontId="44" fillId="0" borderId="11" xfId="332" applyNumberFormat="1" applyFont="1" applyBorder="1" applyAlignment="1">
      <alignment horizontal="center"/>
    </xf>
    <xf numFmtId="174" fontId="44" fillId="0" borderId="22" xfId="332" applyNumberFormat="1" applyFont="1" applyBorder="1" applyAlignment="1">
      <alignment horizontal="center" vertical="center"/>
    </xf>
    <xf numFmtId="174" fontId="44" fillId="0" borderId="11" xfId="332" applyNumberFormat="1" applyFont="1" applyBorder="1" applyAlignment="1">
      <alignment horizontal="center" vertical="center"/>
    </xf>
    <xf numFmtId="0" fontId="60" fillId="0" borderId="22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1" fillId="26" borderId="0" xfId="0" applyFont="1" applyFill="1" applyAlignment="1">
      <alignment horizontal="center" wrapText="1"/>
    </xf>
  </cellXfs>
  <cellStyles count="2938">
    <cellStyle name="20% - Énfasis1 2" xfId="1"/>
    <cellStyle name="20% - Énfasis1 2 2" xfId="2"/>
    <cellStyle name="20% - Énfasis1 2 2 2" xfId="3"/>
    <cellStyle name="20% - Énfasis1 2 2 2 2" xfId="4"/>
    <cellStyle name="20% - Énfasis1 2 2 3" xfId="5"/>
    <cellStyle name="20% - Énfasis1 2 2 3 2" xfId="6"/>
    <cellStyle name="20% - Énfasis1 2 2 4" xfId="7"/>
    <cellStyle name="20% - Énfasis1 2 3" xfId="8"/>
    <cellStyle name="20% - Énfasis1 2 3 2" xfId="9"/>
    <cellStyle name="20% - Énfasis1 2 4" xfId="10"/>
    <cellStyle name="20% - Énfasis1 2 4 2" xfId="11"/>
    <cellStyle name="20% - Énfasis1 2 5" xfId="12"/>
    <cellStyle name="20% - Énfasis1 3" xfId="13"/>
    <cellStyle name="20% - Énfasis1 3 2" xfId="14"/>
    <cellStyle name="20% - Énfasis2 2" xfId="15"/>
    <cellStyle name="20% - Énfasis2 2 2" xfId="16"/>
    <cellStyle name="20% - Énfasis2 2 2 2" xfId="17"/>
    <cellStyle name="20% - Énfasis2 2 2 2 2" xfId="18"/>
    <cellStyle name="20% - Énfasis2 2 2 3" xfId="19"/>
    <cellStyle name="20% - Énfasis2 2 2 3 2" xfId="20"/>
    <cellStyle name="20% - Énfasis2 2 2 4" xfId="21"/>
    <cellStyle name="20% - Énfasis2 2 3" xfId="22"/>
    <cellStyle name="20% - Énfasis2 2 3 2" xfId="23"/>
    <cellStyle name="20% - Énfasis2 2 4" xfId="24"/>
    <cellStyle name="20% - Énfasis2 2 4 2" xfId="25"/>
    <cellStyle name="20% - Énfasis2 2 5" xfId="26"/>
    <cellStyle name="20% - Énfasis2 3" xfId="27"/>
    <cellStyle name="20% - Énfasis2 3 2" xfId="28"/>
    <cellStyle name="20% - Énfasis3 2" xfId="29"/>
    <cellStyle name="20% - Énfasis3 2 2" xfId="30"/>
    <cellStyle name="20% - Énfasis3 2 2 2" xfId="31"/>
    <cellStyle name="20% - Énfasis3 2 2 2 2" xfId="32"/>
    <cellStyle name="20% - Énfasis3 2 2 3" xfId="33"/>
    <cellStyle name="20% - Énfasis3 2 2 3 2" xfId="34"/>
    <cellStyle name="20% - Énfasis3 2 2 4" xfId="35"/>
    <cellStyle name="20% - Énfasis3 2 3" xfId="36"/>
    <cellStyle name="20% - Énfasis3 2 3 2" xfId="37"/>
    <cellStyle name="20% - Énfasis3 2 4" xfId="38"/>
    <cellStyle name="20% - Énfasis3 2 4 2" xfId="39"/>
    <cellStyle name="20% - Énfasis3 2 5" xfId="40"/>
    <cellStyle name="20% - Énfasis3 3" xfId="41"/>
    <cellStyle name="20% - Énfasis3 3 2" xfId="42"/>
    <cellStyle name="20% - Énfasis4 2" xfId="43"/>
    <cellStyle name="20% - Énfasis4 2 2" xfId="44"/>
    <cellStyle name="20% - Énfasis4 2 2 2" xfId="45"/>
    <cellStyle name="20% - Énfasis4 2 2 2 2" xfId="46"/>
    <cellStyle name="20% - Énfasis4 2 2 3" xfId="47"/>
    <cellStyle name="20% - Énfasis4 2 2 3 2" xfId="48"/>
    <cellStyle name="20% - Énfasis4 2 2 4" xfId="49"/>
    <cellStyle name="20% - Énfasis4 2 3" xfId="50"/>
    <cellStyle name="20% - Énfasis4 2 3 2" xfId="51"/>
    <cellStyle name="20% - Énfasis4 2 4" xfId="52"/>
    <cellStyle name="20% - Énfasis4 2 4 2" xfId="53"/>
    <cellStyle name="20% - Énfasis4 2 5" xfId="54"/>
    <cellStyle name="20% - Énfasis4 3" xfId="55"/>
    <cellStyle name="20% - Énfasis4 3 2" xfId="56"/>
    <cellStyle name="20% - Énfasis5 2" xfId="57"/>
    <cellStyle name="20% - Énfasis5 2 2" xfId="58"/>
    <cellStyle name="20% - Énfasis5 2 2 2" xfId="59"/>
    <cellStyle name="20% - Énfasis5 2 2 2 2" xfId="60"/>
    <cellStyle name="20% - Énfasis5 2 2 3" xfId="61"/>
    <cellStyle name="20% - Énfasis5 2 2 3 2" xfId="62"/>
    <cellStyle name="20% - Énfasis5 2 2 4" xfId="63"/>
    <cellStyle name="20% - Énfasis5 2 3" xfId="64"/>
    <cellStyle name="20% - Énfasis5 2 3 2" xfId="65"/>
    <cellStyle name="20% - Énfasis5 2 4" xfId="66"/>
    <cellStyle name="20% - Énfasis5 2 4 2" xfId="67"/>
    <cellStyle name="20% - Énfasis5 2 5" xfId="68"/>
    <cellStyle name="20% - Énfasis5 3" xfId="69"/>
    <cellStyle name="20% - Énfasis5 3 2" xfId="70"/>
    <cellStyle name="20% - Énfasis6 2" xfId="71"/>
    <cellStyle name="20% - Énfasis6 2 2" xfId="72"/>
    <cellStyle name="20% - Énfasis6 2 2 2" xfId="73"/>
    <cellStyle name="20% - Énfasis6 2 2 2 2" xfId="74"/>
    <cellStyle name="20% - Énfasis6 2 2 3" xfId="75"/>
    <cellStyle name="20% - Énfasis6 2 2 3 2" xfId="76"/>
    <cellStyle name="20% - Énfasis6 2 2 4" xfId="77"/>
    <cellStyle name="20% - Énfasis6 2 3" xfId="78"/>
    <cellStyle name="20% - Énfasis6 2 3 2" xfId="79"/>
    <cellStyle name="20% - Énfasis6 2 4" xfId="80"/>
    <cellStyle name="20% - Énfasis6 2 4 2" xfId="81"/>
    <cellStyle name="20% - Énfasis6 2 5" xfId="82"/>
    <cellStyle name="20% - Énfasis6 3" xfId="83"/>
    <cellStyle name="20% - Énfasis6 3 2" xfId="84"/>
    <cellStyle name="40% - Énfasis1 2" xfId="85"/>
    <cellStyle name="40% - Énfasis1 2 2" xfId="86"/>
    <cellStyle name="40% - Énfasis1 2 2 2" xfId="87"/>
    <cellStyle name="40% - Énfasis1 2 2 2 2" xfId="88"/>
    <cellStyle name="40% - Énfasis1 2 2 3" xfId="89"/>
    <cellStyle name="40% - Énfasis1 2 2 3 2" xfId="90"/>
    <cellStyle name="40% - Énfasis1 2 2 4" xfId="91"/>
    <cellStyle name="40% - Énfasis1 2 3" xfId="92"/>
    <cellStyle name="40% - Énfasis1 2 3 2" xfId="93"/>
    <cellStyle name="40% - Énfasis1 2 4" xfId="94"/>
    <cellStyle name="40% - Énfasis1 2 4 2" xfId="95"/>
    <cellStyle name="40% - Énfasis1 2 5" xfId="96"/>
    <cellStyle name="40% - Énfasis1 3" xfId="97"/>
    <cellStyle name="40% - Énfasis1 3 2" xfId="98"/>
    <cellStyle name="40% - Énfasis2 2" xfId="99"/>
    <cellStyle name="40% - Énfasis2 2 2" xfId="100"/>
    <cellStyle name="40% - Énfasis2 2 2 2" xfId="101"/>
    <cellStyle name="40% - Énfasis2 2 2 2 2" xfId="102"/>
    <cellStyle name="40% - Énfasis2 2 2 3" xfId="103"/>
    <cellStyle name="40% - Énfasis2 2 2 3 2" xfId="104"/>
    <cellStyle name="40% - Énfasis2 2 2 4" xfId="105"/>
    <cellStyle name="40% - Énfasis2 2 3" xfId="106"/>
    <cellStyle name="40% - Énfasis2 2 3 2" xfId="107"/>
    <cellStyle name="40% - Énfasis2 2 4" xfId="108"/>
    <cellStyle name="40% - Énfasis2 2 4 2" xfId="109"/>
    <cellStyle name="40% - Énfasis2 2 5" xfId="110"/>
    <cellStyle name="40% - Énfasis2 3" xfId="111"/>
    <cellStyle name="40% - Énfasis2 3 2" xfId="112"/>
    <cellStyle name="40% - Énfasis3 2" xfId="113"/>
    <cellStyle name="40% - Énfasis3 2 2" xfId="114"/>
    <cellStyle name="40% - Énfasis3 2 2 2" xfId="115"/>
    <cellStyle name="40% - Énfasis3 2 2 2 2" xfId="116"/>
    <cellStyle name="40% - Énfasis3 2 2 3" xfId="117"/>
    <cellStyle name="40% - Énfasis3 2 2 3 2" xfId="118"/>
    <cellStyle name="40% - Énfasis3 2 2 4" xfId="119"/>
    <cellStyle name="40% - Énfasis3 2 3" xfId="120"/>
    <cellStyle name="40% - Énfasis3 2 3 2" xfId="121"/>
    <cellStyle name="40% - Énfasis3 2 4" xfId="122"/>
    <cellStyle name="40% - Énfasis3 2 4 2" xfId="123"/>
    <cellStyle name="40% - Énfasis3 2 5" xfId="124"/>
    <cellStyle name="40% - Énfasis3 3" xfId="125"/>
    <cellStyle name="40% - Énfasis3 3 2" xfId="126"/>
    <cellStyle name="40% - Énfasis4 2" xfId="127"/>
    <cellStyle name="40% - Énfasis4 2 2" xfId="128"/>
    <cellStyle name="40% - Énfasis4 2 2 2" xfId="129"/>
    <cellStyle name="40% - Énfasis4 2 2 2 2" xfId="130"/>
    <cellStyle name="40% - Énfasis4 2 2 3" xfId="131"/>
    <cellStyle name="40% - Énfasis4 2 2 3 2" xfId="132"/>
    <cellStyle name="40% - Énfasis4 2 2 4" xfId="133"/>
    <cellStyle name="40% - Énfasis4 2 3" xfId="134"/>
    <cellStyle name="40% - Énfasis4 2 3 2" xfId="135"/>
    <cellStyle name="40% - Énfasis4 2 4" xfId="136"/>
    <cellStyle name="40% - Énfasis4 2 4 2" xfId="137"/>
    <cellStyle name="40% - Énfasis4 2 5" xfId="138"/>
    <cellStyle name="40% - Énfasis4 3" xfId="139"/>
    <cellStyle name="40% - Énfasis4 3 2" xfId="140"/>
    <cellStyle name="40% - Énfasis5 2" xfId="141"/>
    <cellStyle name="40% - Énfasis5 2 2" xfId="142"/>
    <cellStyle name="40% - Énfasis5 2 2 2" xfId="143"/>
    <cellStyle name="40% - Énfasis5 2 2 2 2" xfId="144"/>
    <cellStyle name="40% - Énfasis5 2 2 3" xfId="145"/>
    <cellStyle name="40% - Énfasis5 2 2 3 2" xfId="146"/>
    <cellStyle name="40% - Énfasis5 2 2 4" xfId="147"/>
    <cellStyle name="40% - Énfasis5 2 3" xfId="148"/>
    <cellStyle name="40% - Énfasis5 2 3 2" xfId="149"/>
    <cellStyle name="40% - Énfasis5 2 4" xfId="150"/>
    <cellStyle name="40% - Énfasis5 2 4 2" xfId="151"/>
    <cellStyle name="40% - Énfasis5 2 5" xfId="152"/>
    <cellStyle name="40% - Énfasis5 3" xfId="153"/>
    <cellStyle name="40% - Énfasis5 3 2" xfId="154"/>
    <cellStyle name="40% - Énfasis6 2" xfId="155"/>
    <cellStyle name="40% - Énfasis6 2 2" xfId="156"/>
    <cellStyle name="40% - Énfasis6 2 2 2" xfId="157"/>
    <cellStyle name="40% - Énfasis6 2 2 2 2" xfId="158"/>
    <cellStyle name="40% - Énfasis6 2 2 3" xfId="159"/>
    <cellStyle name="40% - Énfasis6 2 2 3 2" xfId="160"/>
    <cellStyle name="40% - Énfasis6 2 2 4" xfId="161"/>
    <cellStyle name="40% - Énfasis6 2 3" xfId="162"/>
    <cellStyle name="40% - Énfasis6 2 3 2" xfId="163"/>
    <cellStyle name="40% - Énfasis6 2 4" xfId="164"/>
    <cellStyle name="40% - Énfasis6 2 4 2" xfId="165"/>
    <cellStyle name="40% - Énfasis6 2 5" xfId="166"/>
    <cellStyle name="40% - Énfasis6 3" xfId="167"/>
    <cellStyle name="40% - Énfasis6 3 2" xfId="168"/>
    <cellStyle name="60% - Énfasis1 2" xfId="169"/>
    <cellStyle name="60% - Énfasis1 2 2" xfId="170"/>
    <cellStyle name="60% - Énfasis1 2 2 2" xfId="171"/>
    <cellStyle name="60% - Énfasis1 2 3" xfId="172"/>
    <cellStyle name="60% - Énfasis1 2 3 2" xfId="173"/>
    <cellStyle name="60% - Énfasis1 2 4" xfId="174"/>
    <cellStyle name="60% - Énfasis1 3" xfId="175"/>
    <cellStyle name="60% - Énfasis1 3 2" xfId="176"/>
    <cellStyle name="60% - Énfasis2 2" xfId="177"/>
    <cellStyle name="60% - Énfasis2 2 2" xfId="178"/>
    <cellStyle name="60% - Énfasis2 2 2 2" xfId="179"/>
    <cellStyle name="60% - Énfasis2 2 3" xfId="180"/>
    <cellStyle name="60% - Énfasis2 2 3 2" xfId="181"/>
    <cellStyle name="60% - Énfasis2 2 4" xfId="182"/>
    <cellStyle name="60% - Énfasis2 3" xfId="183"/>
    <cellStyle name="60% - Énfasis2 3 2" xfId="184"/>
    <cellStyle name="60% - Énfasis3 2" xfId="185"/>
    <cellStyle name="60% - Énfasis3 2 2" xfId="186"/>
    <cellStyle name="60% - Énfasis3 2 2 2" xfId="187"/>
    <cellStyle name="60% - Énfasis3 2 3" xfId="188"/>
    <cellStyle name="60% - Énfasis3 2 3 2" xfId="189"/>
    <cellStyle name="60% - Énfasis3 2 4" xfId="190"/>
    <cellStyle name="60% - Énfasis3 3" xfId="191"/>
    <cellStyle name="60% - Énfasis3 3 2" xfId="192"/>
    <cellStyle name="60% - Énfasis4 2" xfId="193"/>
    <cellStyle name="60% - Énfasis4 2 2" xfId="194"/>
    <cellStyle name="60% - Énfasis4 2 2 2" xfId="195"/>
    <cellStyle name="60% - Énfasis4 2 3" xfId="196"/>
    <cellStyle name="60% - Énfasis4 2 3 2" xfId="197"/>
    <cellStyle name="60% - Énfasis4 2 4" xfId="198"/>
    <cellStyle name="60% - Énfasis4 3" xfId="199"/>
    <cellStyle name="60% - Énfasis4 3 2" xfId="200"/>
    <cellStyle name="60% - Énfasis5 2" xfId="201"/>
    <cellStyle name="60% - Énfasis5 2 2" xfId="202"/>
    <cellStyle name="60% - Énfasis5 2 2 2" xfId="203"/>
    <cellStyle name="60% - Énfasis5 2 3" xfId="204"/>
    <cellStyle name="60% - Énfasis5 2 3 2" xfId="205"/>
    <cellStyle name="60% - Énfasis5 2 4" xfId="206"/>
    <cellStyle name="60% - Énfasis5 3" xfId="207"/>
    <cellStyle name="60% - Énfasis5 3 2" xfId="208"/>
    <cellStyle name="60% - Énfasis6 2" xfId="209"/>
    <cellStyle name="60% - Énfasis6 2 2" xfId="210"/>
    <cellStyle name="60% - Énfasis6 2 2 2" xfId="211"/>
    <cellStyle name="60% - Énfasis6 2 3" xfId="212"/>
    <cellStyle name="60% - Énfasis6 2 3 2" xfId="213"/>
    <cellStyle name="60% - Énfasis6 2 4" xfId="214"/>
    <cellStyle name="60% - Énfasis6 3" xfId="215"/>
    <cellStyle name="60% - Énfasis6 3 2" xfId="216"/>
    <cellStyle name="Buena 2" xfId="217"/>
    <cellStyle name="Buena 2 2" xfId="218"/>
    <cellStyle name="Buena 2 2 2" xfId="219"/>
    <cellStyle name="Buena 2 3" xfId="220"/>
    <cellStyle name="Buena 2 3 2" xfId="221"/>
    <cellStyle name="Buena 2 4" xfId="222"/>
    <cellStyle name="Buena 3" xfId="223"/>
    <cellStyle name="Buena 3 2" xfId="224"/>
    <cellStyle name="Cálculo 2" xfId="225"/>
    <cellStyle name="Cálculo 2 2" xfId="226"/>
    <cellStyle name="Cálculo 2 2 2" xfId="227"/>
    <cellStyle name="Cálculo 2 3" xfId="228"/>
    <cellStyle name="Cálculo 2 3 2" xfId="229"/>
    <cellStyle name="Cálculo 2 4" xfId="230"/>
    <cellStyle name="Cálculo 3" xfId="231"/>
    <cellStyle name="Cálculo 3 2" xfId="232"/>
    <cellStyle name="Celda de comprobación 2" xfId="233"/>
    <cellStyle name="Celda de comprobación 2 2" xfId="234"/>
    <cellStyle name="Celda de comprobación 2 2 2" xfId="235"/>
    <cellStyle name="Celda de comprobación 2 3" xfId="236"/>
    <cellStyle name="Celda de comprobación 2 3 2" xfId="237"/>
    <cellStyle name="Celda de comprobación 2 4" xfId="238"/>
    <cellStyle name="Celda de comprobación 3" xfId="239"/>
    <cellStyle name="Celda de comprobación 3 2" xfId="240"/>
    <cellStyle name="Celda vinculada 2" xfId="241"/>
    <cellStyle name="Celda vinculada 2 2" xfId="242"/>
    <cellStyle name="Celda vinculada 2 2 2" xfId="243"/>
    <cellStyle name="Celda vinculada 2 3" xfId="244"/>
    <cellStyle name="Celda vinculada 2 3 2" xfId="245"/>
    <cellStyle name="Celda vinculada 2 4" xfId="246"/>
    <cellStyle name="Celda vinculada 3" xfId="247"/>
    <cellStyle name="Celda vinculada 3 2" xfId="248"/>
    <cellStyle name="Coma 2" xfId="249"/>
    <cellStyle name="Comma 2" xfId="250"/>
    <cellStyle name="Encabezado 4 2" xfId="251"/>
    <cellStyle name="Encabezado 4 2 2" xfId="252"/>
    <cellStyle name="Encabezado 4 2 2 2" xfId="253"/>
    <cellStyle name="Encabezado 4 2 3" xfId="254"/>
    <cellStyle name="Encabezado 4 2 3 2" xfId="255"/>
    <cellStyle name="Encabezado 4 2 4" xfId="256"/>
    <cellStyle name="Encabezado 4 3" xfId="257"/>
    <cellStyle name="Encabezado 4 3 2" xfId="258"/>
    <cellStyle name="Énfasis1 2" xfId="259"/>
    <cellStyle name="Énfasis1 2 2" xfId="260"/>
    <cellStyle name="Énfasis1 2 2 2" xfId="261"/>
    <cellStyle name="Énfasis1 2 3" xfId="262"/>
    <cellStyle name="Énfasis1 2 3 2" xfId="263"/>
    <cellStyle name="Énfasis1 2 4" xfId="264"/>
    <cellStyle name="Énfasis1 3" xfId="265"/>
    <cellStyle name="Énfasis1 3 2" xfId="266"/>
    <cellStyle name="Énfasis2 2" xfId="267"/>
    <cellStyle name="Énfasis2 2 2" xfId="268"/>
    <cellStyle name="Énfasis2 2 2 2" xfId="269"/>
    <cellStyle name="Énfasis2 2 3" xfId="270"/>
    <cellStyle name="Énfasis2 2 3 2" xfId="271"/>
    <cellStyle name="Énfasis2 2 4" xfId="272"/>
    <cellStyle name="Énfasis2 3" xfId="273"/>
    <cellStyle name="Énfasis2 3 2" xfId="274"/>
    <cellStyle name="Énfasis3 2" xfId="275"/>
    <cellStyle name="Énfasis3 2 2" xfId="276"/>
    <cellStyle name="Énfasis3 2 2 2" xfId="277"/>
    <cellStyle name="Énfasis3 2 3" xfId="278"/>
    <cellStyle name="Énfasis3 2 3 2" xfId="279"/>
    <cellStyle name="Énfasis3 2 4" xfId="280"/>
    <cellStyle name="Énfasis3 3" xfId="281"/>
    <cellStyle name="Énfasis3 3 2" xfId="282"/>
    <cellStyle name="Énfasis4 2" xfId="283"/>
    <cellStyle name="Énfasis4 2 2" xfId="284"/>
    <cellStyle name="Énfasis4 2 2 2" xfId="285"/>
    <cellStyle name="Énfasis4 2 3" xfId="286"/>
    <cellStyle name="Énfasis4 2 3 2" xfId="287"/>
    <cellStyle name="Énfasis4 2 4" xfId="288"/>
    <cellStyle name="Énfasis4 3" xfId="289"/>
    <cellStyle name="Énfasis4 3 2" xfId="290"/>
    <cellStyle name="Énfasis5 2" xfId="291"/>
    <cellStyle name="Énfasis5 2 2" xfId="292"/>
    <cellStyle name="Énfasis5 2 2 2" xfId="293"/>
    <cellStyle name="Énfasis5 2 3" xfId="294"/>
    <cellStyle name="Énfasis5 2 3 2" xfId="295"/>
    <cellStyle name="Énfasis5 2 4" xfId="296"/>
    <cellStyle name="Énfasis5 3" xfId="297"/>
    <cellStyle name="Énfasis5 3 2" xfId="298"/>
    <cellStyle name="Énfasis6 2" xfId="299"/>
    <cellStyle name="Énfasis6 2 2" xfId="300"/>
    <cellStyle name="Énfasis6 2 2 2" xfId="301"/>
    <cellStyle name="Énfasis6 2 3" xfId="302"/>
    <cellStyle name="Énfasis6 2 3 2" xfId="303"/>
    <cellStyle name="Énfasis6 2 4" xfId="304"/>
    <cellStyle name="Énfasis6 3" xfId="305"/>
    <cellStyle name="Énfasis6 3 2" xfId="306"/>
    <cellStyle name="Entrada 2" xfId="307"/>
    <cellStyle name="Entrada 2 2" xfId="308"/>
    <cellStyle name="Entrada 2 2 2" xfId="309"/>
    <cellStyle name="Entrada 2 3" xfId="310"/>
    <cellStyle name="Entrada 2 3 2" xfId="311"/>
    <cellStyle name="Entrada 2 4" xfId="312"/>
    <cellStyle name="Entrada 3" xfId="313"/>
    <cellStyle name="Entrada 3 2" xfId="314"/>
    <cellStyle name="Euro" xfId="315"/>
    <cellStyle name="Euro 2" xfId="316"/>
    <cellStyle name="Hipervínculo 2" xfId="317"/>
    <cellStyle name="Hipervínculo 2 2" xfId="318"/>
    <cellStyle name="Hipervínculo 2 3" xfId="319"/>
    <cellStyle name="Hipervínculo 2 4" xfId="320"/>
    <cellStyle name="Hipervínculo 3" xfId="321"/>
    <cellStyle name="Hipervínculo 3 2" xfId="322"/>
    <cellStyle name="Hipervínculo 3 3" xfId="323"/>
    <cellStyle name="Incorrecto 2" xfId="324"/>
    <cellStyle name="Incorrecto 2 2" xfId="325"/>
    <cellStyle name="Incorrecto 2 2 2" xfId="326"/>
    <cellStyle name="Incorrecto 2 3" xfId="327"/>
    <cellStyle name="Incorrecto 2 3 2" xfId="328"/>
    <cellStyle name="Incorrecto 2 4" xfId="329"/>
    <cellStyle name="Incorrecto 3" xfId="330"/>
    <cellStyle name="Incorrecto 3 2" xfId="331"/>
    <cellStyle name="Millares" xfId="332" builtinId="3"/>
    <cellStyle name="Millares [0]" xfId="2937" builtinId="6"/>
    <cellStyle name="Millares 10" xfId="333"/>
    <cellStyle name="Millares 11" xfId="334"/>
    <cellStyle name="Millares 12" xfId="335"/>
    <cellStyle name="Millares 13" xfId="336"/>
    <cellStyle name="Millares 14" xfId="337"/>
    <cellStyle name="Millares 14 2" xfId="338"/>
    <cellStyle name="Millares 14 2 2" xfId="339"/>
    <cellStyle name="Millares 14 2 2 2" xfId="340"/>
    <cellStyle name="Millares 14 2 3" xfId="341"/>
    <cellStyle name="Millares 14 2 3 2" xfId="342"/>
    <cellStyle name="Millares 14 2 4" xfId="343"/>
    <cellStyle name="Millares 14 3" xfId="344"/>
    <cellStyle name="Millares 14 3 2" xfId="345"/>
    <cellStyle name="Millares 14 4" xfId="346"/>
    <cellStyle name="Millares 14 4 2" xfId="347"/>
    <cellStyle name="Millares 14 5" xfId="348"/>
    <cellStyle name="Millares 15" xfId="349"/>
    <cellStyle name="Millares 15 2" xfId="350"/>
    <cellStyle name="Millares 15 2 2" xfId="351"/>
    <cellStyle name="Millares 15 3" xfId="352"/>
    <cellStyle name="Millares 15 4" xfId="353"/>
    <cellStyle name="Millares 15 4 2" xfId="354"/>
    <cellStyle name="Millares 15 5" xfId="355"/>
    <cellStyle name="Millares 16" xfId="356"/>
    <cellStyle name="Millares 16 2" xfId="357"/>
    <cellStyle name="Millares 16 2 2" xfId="358"/>
    <cellStyle name="Millares 16 3" xfId="359"/>
    <cellStyle name="Millares 17" xfId="360"/>
    <cellStyle name="Millares 17 2" xfId="361"/>
    <cellStyle name="Millares 18" xfId="362"/>
    <cellStyle name="Millares 18 2" xfId="2637"/>
    <cellStyle name="Millares 18 3" xfId="2926"/>
    <cellStyle name="Millares 18 4" xfId="2621"/>
    <cellStyle name="Millares 18 5" xfId="2936"/>
    <cellStyle name="Millares 18 6" xfId="2611"/>
    <cellStyle name="Millares 19" xfId="363"/>
    <cellStyle name="Millares 19 2" xfId="2638"/>
    <cellStyle name="Millares 19 3" xfId="2925"/>
    <cellStyle name="Millares 19 4" xfId="2622"/>
    <cellStyle name="Millares 19 5" xfId="2935"/>
    <cellStyle name="Millares 19 6" xfId="2612"/>
    <cellStyle name="Millares 2" xfId="364"/>
    <cellStyle name="Millares 2 10" xfId="365"/>
    <cellStyle name="Millares 2 10 2" xfId="366"/>
    <cellStyle name="Millares 2 11" xfId="367"/>
    <cellStyle name="Millares 2 11 2" xfId="2639"/>
    <cellStyle name="Millares 2 11 3" xfId="2924"/>
    <cellStyle name="Millares 2 11 4" xfId="2623"/>
    <cellStyle name="Millares 2 11 5" xfId="2934"/>
    <cellStyle name="Millares 2 11 6" xfId="2613"/>
    <cellStyle name="Millares 2 2" xfId="368"/>
    <cellStyle name="Millares 2 2 2" xfId="369"/>
    <cellStyle name="Millares 2 2 2 2" xfId="370"/>
    <cellStyle name="Millares 2 2 2 3" xfId="371"/>
    <cellStyle name="Millares 2 2 2 3 2" xfId="372"/>
    <cellStyle name="Millares 2 2 2 3 2 2" xfId="373"/>
    <cellStyle name="Millares 2 2 2 3 2 2 2" xfId="374"/>
    <cellStyle name="Millares 2 2 2 3 2 3" xfId="375"/>
    <cellStyle name="Millares 2 2 2 3 3" xfId="376"/>
    <cellStyle name="Millares 2 2 2 3 3 2" xfId="377"/>
    <cellStyle name="Millares 2 2 2 3 4" xfId="378"/>
    <cellStyle name="Millares 2 2 2 3 4 2" xfId="379"/>
    <cellStyle name="Millares 2 2 2 3 5" xfId="380"/>
    <cellStyle name="Millares 2 2 2 3 5 2" xfId="2641"/>
    <cellStyle name="Millares 2 2 2 3 5 3" xfId="2922"/>
    <cellStyle name="Millares 2 2 2 3 5 4" xfId="2625"/>
    <cellStyle name="Millares 2 2 2 3 5 5" xfId="2932"/>
    <cellStyle name="Millares 2 2 2 3 5 6" xfId="2615"/>
    <cellStyle name="Millares 2 2 2 3 6" xfId="381"/>
    <cellStyle name="Millares 2 2 2 3 6 2" xfId="2642"/>
    <cellStyle name="Millares 2 2 2 3 6 3" xfId="2921"/>
    <cellStyle name="Millares 2 2 2 3 6 4" xfId="2626"/>
    <cellStyle name="Millares 2 2 2 3 6 5" xfId="2931"/>
    <cellStyle name="Millares 2 2 2 3 6 6" xfId="2616"/>
    <cellStyle name="Millares 2 2 2 4" xfId="382"/>
    <cellStyle name="Millares 2 2 2 5" xfId="2640"/>
    <cellStyle name="Millares 2 2 2 6" xfId="2923"/>
    <cellStyle name="Millares 2 2 2 7" xfId="2624"/>
    <cellStyle name="Millares 2 2 2 8" xfId="2933"/>
    <cellStyle name="Millares 2 2 2 9" xfId="2614"/>
    <cellStyle name="Millares 2 2 3" xfId="383"/>
    <cellStyle name="Millares 2 2 3 2" xfId="384"/>
    <cellStyle name="Millares 2 2 3 3" xfId="385"/>
    <cellStyle name="Millares 2 2 4" xfId="386"/>
    <cellStyle name="Millares 2 2 4 2" xfId="387"/>
    <cellStyle name="Millares 2 2 4 2 2" xfId="388"/>
    <cellStyle name="Millares 2 2 4 3" xfId="389"/>
    <cellStyle name="Millares 2 2 4 3 2" xfId="2645"/>
    <cellStyle name="Millares 2 2 4 3 3" xfId="2919"/>
    <cellStyle name="Millares 2 2 4 3 4" xfId="2628"/>
    <cellStyle name="Millares 2 2 4 3 5" xfId="2930"/>
    <cellStyle name="Millares 2 2 4 3 6" xfId="2617"/>
    <cellStyle name="Millares 2 2 4 4" xfId="390"/>
    <cellStyle name="Millares 2 2 4 4 2" xfId="2646"/>
    <cellStyle name="Millares 2 2 4 4 3" xfId="2918"/>
    <cellStyle name="Millares 2 2 4 4 4" xfId="2629"/>
    <cellStyle name="Millares 2 2 4 4 5" xfId="2929"/>
    <cellStyle name="Millares 2 2 4 4 6" xfId="2618"/>
    <cellStyle name="Millares 2 2 5" xfId="391"/>
    <cellStyle name="Millares 2 2 5 2" xfId="392"/>
    <cellStyle name="Millares 2 2 5 2 2" xfId="393"/>
    <cellStyle name="Millares 2 2 5 3" xfId="394"/>
    <cellStyle name="Millares 2 2 5 3 2" xfId="395"/>
    <cellStyle name="Millares 2 2 6" xfId="396"/>
    <cellStyle name="Millares 2 3" xfId="397"/>
    <cellStyle name="Millares 2 3 10" xfId="2632"/>
    <cellStyle name="Millares 2 3 11" xfId="2928"/>
    <cellStyle name="Millares 2 3 12" xfId="2619"/>
    <cellStyle name="Millares 2 3 2" xfId="398"/>
    <cellStyle name="Millares 2 3 2 2" xfId="399"/>
    <cellStyle name="Millares 2 3 2 3" xfId="400"/>
    <cellStyle name="Millares 2 3 3" xfId="401"/>
    <cellStyle name="Millares 2 3 3 2" xfId="402"/>
    <cellStyle name="Millares 2 3 3 2 2" xfId="403"/>
    <cellStyle name="Millares 2 3 3 2 2 2" xfId="404"/>
    <cellStyle name="Millares 2 3 3 3" xfId="405"/>
    <cellStyle name="Millares 2 3 3 4" xfId="406"/>
    <cellStyle name="Millares 2 3 3 4 2" xfId="407"/>
    <cellStyle name="Millares 2 3 4" xfId="408"/>
    <cellStyle name="Millares 2 3 4 2" xfId="409"/>
    <cellStyle name="Millares 2 3 4 3" xfId="410"/>
    <cellStyle name="Millares 2 3 5" xfId="411"/>
    <cellStyle name="Millares 2 3 6" xfId="412"/>
    <cellStyle name="Millares 2 3 7" xfId="413"/>
    <cellStyle name="Millares 2 3 8" xfId="2648"/>
    <cellStyle name="Millares 2 3 9" xfId="2916"/>
    <cellStyle name="Millares 2 4" xfId="414"/>
    <cellStyle name="Millares 2 4 10" xfId="2927"/>
    <cellStyle name="Millares 2 4 11" xfId="2620"/>
    <cellStyle name="Millares 2 4 2" xfId="415"/>
    <cellStyle name="Millares 2 4 2 2" xfId="416"/>
    <cellStyle name="Millares 2 4 2 2 2" xfId="417"/>
    <cellStyle name="Millares 2 4 2 3" xfId="418"/>
    <cellStyle name="Millares 2 4 2 3 2" xfId="419"/>
    <cellStyle name="Millares 2 4 2 4" xfId="420"/>
    <cellStyle name="Millares 2 4 2 4 2" xfId="421"/>
    <cellStyle name="Millares 2 4 3" xfId="422"/>
    <cellStyle name="Millares 2 4 3 2" xfId="423"/>
    <cellStyle name="Millares 2 4 3 2 2" xfId="424"/>
    <cellStyle name="Millares 2 4 4" xfId="425"/>
    <cellStyle name="Millares 2 4 4 2" xfId="426"/>
    <cellStyle name="Millares 2 4 4 2 2" xfId="427"/>
    <cellStyle name="Millares 2 4 5" xfId="428"/>
    <cellStyle name="Millares 2 4 6" xfId="429"/>
    <cellStyle name="Millares 2 4 6 2" xfId="430"/>
    <cellStyle name="Millares 2 4 7" xfId="2653"/>
    <cellStyle name="Millares 2 4 8" xfId="2912"/>
    <cellStyle name="Millares 2 4 9" xfId="2636"/>
    <cellStyle name="Millares 2 5" xfId="431"/>
    <cellStyle name="Millares 2 5 2" xfId="432"/>
    <cellStyle name="Millares 2 5 3" xfId="433"/>
    <cellStyle name="Millares 2 6" xfId="434"/>
    <cellStyle name="Millares 2 6 2" xfId="435"/>
    <cellStyle name="Millares 2 6 2 2" xfId="436"/>
    <cellStyle name="Millares 2 6 2 2 2" xfId="437"/>
    <cellStyle name="Millares 2 6 2 3" xfId="438"/>
    <cellStyle name="Millares 2 6 2 3 2" xfId="439"/>
    <cellStyle name="Millares 2 6 3" xfId="440"/>
    <cellStyle name="Millares 2 6 3 2" xfId="441"/>
    <cellStyle name="Millares 2 6 4" xfId="442"/>
    <cellStyle name="Millares 2 6 4 2" xfId="443"/>
    <cellStyle name="Millares 2 6 5" xfId="444"/>
    <cellStyle name="Millares 2 6 5 2" xfId="2658"/>
    <cellStyle name="Millares 2 6 5 3" xfId="2911"/>
    <cellStyle name="Millares 2 6 5 4" xfId="2643"/>
    <cellStyle name="Millares 2 6 5 5" xfId="2920"/>
    <cellStyle name="Millares 2 6 5 6" xfId="2627"/>
    <cellStyle name="Millares 2 6 6" xfId="445"/>
    <cellStyle name="Millares 2 6 6 2" xfId="2659"/>
    <cellStyle name="Millares 2 6 6 3" xfId="2910"/>
    <cellStyle name="Millares 2 6 6 4" xfId="2644"/>
    <cellStyle name="Millares 2 6 6 5" xfId="2917"/>
    <cellStyle name="Millares 2 6 6 6" xfId="2630"/>
    <cellStyle name="Millares 2 7" xfId="446"/>
    <cellStyle name="Millares 2 7 2" xfId="447"/>
    <cellStyle name="Millares 2 7 2 2" xfId="448"/>
    <cellStyle name="Millares 2 7 2 2 2" xfId="449"/>
    <cellStyle name="Millares 2 7 3" xfId="450"/>
    <cellStyle name="Millares 2 7 4" xfId="451"/>
    <cellStyle name="Millares 2 7 4 2" xfId="2660"/>
    <cellStyle name="Millares 2 7 4 3" xfId="2909"/>
    <cellStyle name="Millares 2 7 4 4" xfId="2647"/>
    <cellStyle name="Millares 2 7 4 5" xfId="2915"/>
    <cellStyle name="Millares 2 7 4 6" xfId="2633"/>
    <cellStyle name="Millares 2 7 5" xfId="452"/>
    <cellStyle name="Millares 2 7 6" xfId="453"/>
    <cellStyle name="Millares 2 7 6 2" xfId="2661"/>
    <cellStyle name="Millares 2 7 6 3" xfId="2908"/>
    <cellStyle name="Millares 2 7 6 4" xfId="2649"/>
    <cellStyle name="Millares 2 7 6 5" xfId="2914"/>
    <cellStyle name="Millares 2 7 6 6" xfId="2634"/>
    <cellStyle name="Millares 2 8" xfId="454"/>
    <cellStyle name="Millares 2 8 2" xfId="455"/>
    <cellStyle name="Millares 2 8 2 2" xfId="456"/>
    <cellStyle name="Millares 2 8 3" xfId="457"/>
    <cellStyle name="Millares 2 8 3 2" xfId="458"/>
    <cellStyle name="Millares 2 9" xfId="459"/>
    <cellStyle name="Millares 2 9 2" xfId="460"/>
    <cellStyle name="Millares 20" xfId="461"/>
    <cellStyle name="Millares 20 2" xfId="2662"/>
    <cellStyle name="Millares 20 3" xfId="2907"/>
    <cellStyle name="Millares 20 4" xfId="2650"/>
    <cellStyle name="Millares 20 5" xfId="2913"/>
    <cellStyle name="Millares 20 6" xfId="2635"/>
    <cellStyle name="Millares 21" xfId="462"/>
    <cellStyle name="Millares 22" xfId="463"/>
    <cellStyle name="Millares 23" xfId="2610"/>
    <cellStyle name="Millares 24" xfId="2631"/>
    <cellStyle name="Millares 3" xfId="464"/>
    <cellStyle name="Millares 3 2" xfId="465"/>
    <cellStyle name="Millares 3 2 2" xfId="466"/>
    <cellStyle name="Millares 3 2 2 2" xfId="467"/>
    <cellStyle name="Millares 3 2 2 3" xfId="468"/>
    <cellStyle name="Millares 3 2 3" xfId="469"/>
    <cellStyle name="Millares 3 2 3 2" xfId="470"/>
    <cellStyle name="Millares 3 2 3 3" xfId="471"/>
    <cellStyle name="Millares 3 2 4" xfId="472"/>
    <cellStyle name="Millares 3 2 4 2" xfId="473"/>
    <cellStyle name="Millares 3 2 5" xfId="474"/>
    <cellStyle name="Millares 3 2 6" xfId="475"/>
    <cellStyle name="Millares 3 3" xfId="476"/>
    <cellStyle name="Millares 3 3 2" xfId="477"/>
    <cellStyle name="Millares 3 3 2 2" xfId="478"/>
    <cellStyle name="Millares 3 3 2 3" xfId="479"/>
    <cellStyle name="Millares 3 3 3" xfId="480"/>
    <cellStyle name="Millares 3 3 3 2" xfId="481"/>
    <cellStyle name="Millares 3 3 3 2 2" xfId="482"/>
    <cellStyle name="Millares 3 3 3 2 2 2" xfId="483"/>
    <cellStyle name="Millares 3 3 3 3" xfId="484"/>
    <cellStyle name="Millares 3 3 3 3 2" xfId="485"/>
    <cellStyle name="Millares 3 3 3 3 2 2" xfId="486"/>
    <cellStyle name="Millares 3 3 3 4" xfId="487"/>
    <cellStyle name="Millares 3 3 3 4 2" xfId="488"/>
    <cellStyle name="Millares 3 3 4" xfId="489"/>
    <cellStyle name="Millares 3 3 4 2" xfId="490"/>
    <cellStyle name="Millares 3 3 4 3" xfId="491"/>
    <cellStyle name="Millares 3 3 4 3 2" xfId="492"/>
    <cellStyle name="Millares 3 3 5" xfId="493"/>
    <cellStyle name="Millares 3 3 5 2" xfId="494"/>
    <cellStyle name="Millares 3 3 5 2 2" xfId="495"/>
    <cellStyle name="Millares 3 3 6" xfId="496"/>
    <cellStyle name="Millares 3 3 7" xfId="497"/>
    <cellStyle name="Millares 3 3 7 2" xfId="498"/>
    <cellStyle name="Millares 3 4" xfId="499"/>
    <cellStyle name="Millares 3 4 2" xfId="500"/>
    <cellStyle name="Millares 3 4 3" xfId="501"/>
    <cellStyle name="Millares 3 4 4" xfId="502"/>
    <cellStyle name="Millares 3 5" xfId="503"/>
    <cellStyle name="Millares 3 5 2" xfId="504"/>
    <cellStyle name="Millares 3 5 2 2" xfId="505"/>
    <cellStyle name="Millares 3 5 2 2 2" xfId="506"/>
    <cellStyle name="Millares 3 5 2 3" xfId="507"/>
    <cellStyle name="Millares 3 5 2 3 2" xfId="508"/>
    <cellStyle name="Millares 3 5 3" xfId="509"/>
    <cellStyle name="Millares 3 5 3 2" xfId="510"/>
    <cellStyle name="Millares 3 5 3 2 2" xfId="511"/>
    <cellStyle name="Millares 3 5 4" xfId="512"/>
    <cellStyle name="Millares 3 5 4 2" xfId="513"/>
    <cellStyle name="Millares 3 5 5" xfId="514"/>
    <cellStyle name="Millares 3 5 5 2" xfId="2672"/>
    <cellStyle name="Millares 3 5 5 3" xfId="2900"/>
    <cellStyle name="Millares 3 5 5 4" xfId="2663"/>
    <cellStyle name="Millares 3 5 5 5" xfId="2906"/>
    <cellStyle name="Millares 3 5 5 6" xfId="2651"/>
    <cellStyle name="Millares 3 5 6" xfId="515"/>
    <cellStyle name="Millares 3 5 6 2" xfId="2673"/>
    <cellStyle name="Millares 3 5 6 3" xfId="2899"/>
    <cellStyle name="Millares 3 5 6 4" xfId="2664"/>
    <cellStyle name="Millares 3 5 6 5" xfId="2905"/>
    <cellStyle name="Millares 3 5 6 6" xfId="2652"/>
    <cellStyle name="Millares 3 6" xfId="516"/>
    <cellStyle name="Millares 3 6 2" xfId="517"/>
    <cellStyle name="Millares 3 6 2 2" xfId="518"/>
    <cellStyle name="Millares 3 6 2 2 2" xfId="2675"/>
    <cellStyle name="Millares 3 6 2 2 3" xfId="2898"/>
    <cellStyle name="Millares 3 6 2 2 4" xfId="2665"/>
    <cellStyle name="Millares 3 6 2 2 5" xfId="2904"/>
    <cellStyle name="Millares 3 6 2 2 6" xfId="2654"/>
    <cellStyle name="Millares 3 6 3" xfId="519"/>
    <cellStyle name="Millares 3 6 4" xfId="520"/>
    <cellStyle name="Millares 3 6 4 2" xfId="2676"/>
    <cellStyle name="Millares 3 6 4 3" xfId="2897"/>
    <cellStyle name="Millares 3 6 4 4" xfId="2666"/>
    <cellStyle name="Millares 3 6 4 5" xfId="2903"/>
    <cellStyle name="Millares 3 6 4 6" xfId="2655"/>
    <cellStyle name="Millares 3 7" xfId="521"/>
    <cellStyle name="Millares 3 7 2" xfId="522"/>
    <cellStyle name="Millares 3 7 2 2" xfId="523"/>
    <cellStyle name="Millares 3 7 2 2 2" xfId="524"/>
    <cellStyle name="Millares 3 7 3" xfId="525"/>
    <cellStyle name="Millares 3 7 3 2" xfId="526"/>
    <cellStyle name="Millares 3 8" xfId="527"/>
    <cellStyle name="Millares 3 9" xfId="528"/>
    <cellStyle name="Millares 4" xfId="529"/>
    <cellStyle name="Millares 4 10" xfId="530"/>
    <cellStyle name="Millares 4 2" xfId="531"/>
    <cellStyle name="Millares 4 2 2" xfId="532"/>
    <cellStyle name="Millares 4 2 2 2" xfId="533"/>
    <cellStyle name="Millares 4 2 2 2 2" xfId="534"/>
    <cellStyle name="Millares 4 2 2 2 2 2" xfId="535"/>
    <cellStyle name="Millares 4 2 2 2 3" xfId="536"/>
    <cellStyle name="Millares 4 2 2 2 3 2" xfId="537"/>
    <cellStyle name="Millares 4 2 2 3" xfId="538"/>
    <cellStyle name="Millares 4 2 2 3 2" xfId="539"/>
    <cellStyle name="Millares 4 2 2 3 2 2" xfId="540"/>
    <cellStyle name="Millares 4 2 2 4" xfId="541"/>
    <cellStyle name="Millares 4 2 2 4 2" xfId="542"/>
    <cellStyle name="Millares 4 2 2 5" xfId="543"/>
    <cellStyle name="Millares 4 2 2 5 2" xfId="2686"/>
    <cellStyle name="Millares 4 2 2 5 3" xfId="2896"/>
    <cellStyle name="Millares 4 2 2 5 4" xfId="2667"/>
    <cellStyle name="Millares 4 2 2 5 5" xfId="2902"/>
    <cellStyle name="Millares 4 2 2 5 6" xfId="2656"/>
    <cellStyle name="Millares 4 2 2 6" xfId="544"/>
    <cellStyle name="Millares 4 2 2 6 2" xfId="2687"/>
    <cellStyle name="Millares 4 2 2 6 3" xfId="2895"/>
    <cellStyle name="Millares 4 2 2 6 4" xfId="2668"/>
    <cellStyle name="Millares 4 2 2 6 5" xfId="2901"/>
    <cellStyle name="Millares 4 2 2 6 6" xfId="2657"/>
    <cellStyle name="Millares 4 2 3" xfId="545"/>
    <cellStyle name="Millares 4 2 3 2" xfId="546"/>
    <cellStyle name="Millares 4 2 3 2 2" xfId="547"/>
    <cellStyle name="Millares 4 2 3 2 2 2" xfId="548"/>
    <cellStyle name="Millares 4 2 3 3" xfId="549"/>
    <cellStyle name="Millares 4 2 3 3 2" xfId="550"/>
    <cellStyle name="Millares 4 2 3 3 2 2" xfId="551"/>
    <cellStyle name="Millares 4 2 3 4" xfId="552"/>
    <cellStyle name="Millares 4 2 3 4 2" xfId="553"/>
    <cellStyle name="Millares 4 2 4" xfId="554"/>
    <cellStyle name="Millares 4 2 4 2" xfId="555"/>
    <cellStyle name="Millares 4 2 4 3" xfId="556"/>
    <cellStyle name="Millares 4 2 4 3 2" xfId="557"/>
    <cellStyle name="Millares 4 2 5" xfId="558"/>
    <cellStyle name="Millares 4 2 5 2" xfId="559"/>
    <cellStyle name="Millares 4 2 5 2 2" xfId="560"/>
    <cellStyle name="Millares 4 2 6" xfId="561"/>
    <cellStyle name="Millares 4 2 7" xfId="562"/>
    <cellStyle name="Millares 4 2 7 2" xfId="563"/>
    <cellStyle name="Millares 4 3" xfId="564"/>
    <cellStyle name="Millares 4 3 2" xfId="565"/>
    <cellStyle name="Millares 4 3 2 2" xfId="566"/>
    <cellStyle name="Millares 4 3 2 3" xfId="567"/>
    <cellStyle name="Millares 4 3 2 4" xfId="568"/>
    <cellStyle name="Millares 4 3 3" xfId="569"/>
    <cellStyle name="Millares 4 3 3 2" xfId="570"/>
    <cellStyle name="Millares 4 3 3 3" xfId="571"/>
    <cellStyle name="Millares 4 3 4" xfId="572"/>
    <cellStyle name="Millares 4 3 4 2" xfId="573"/>
    <cellStyle name="Millares 4 3 5" xfId="574"/>
    <cellStyle name="Millares 4 3 6" xfId="575"/>
    <cellStyle name="Millares 4 4" xfId="576"/>
    <cellStyle name="Millares 4 4 2" xfId="577"/>
    <cellStyle name="Millares 4 4 2 2" xfId="578"/>
    <cellStyle name="Millares 4 4 3" xfId="579"/>
    <cellStyle name="Millares 4 4 4" xfId="580"/>
    <cellStyle name="Millares 4 4 5" xfId="581"/>
    <cellStyle name="Millares 4 5" xfId="582"/>
    <cellStyle name="Millares 4 5 2" xfId="583"/>
    <cellStyle name="Millares 4 5 2 2" xfId="584"/>
    <cellStyle name="Millares 4 5 3" xfId="585"/>
    <cellStyle name="Millares 4 5 4" xfId="586"/>
    <cellStyle name="Millares 4 6" xfId="587"/>
    <cellStyle name="Millares 4 6 2" xfId="588"/>
    <cellStyle name="Millares 4 6 3" xfId="589"/>
    <cellStyle name="Millares 4 7" xfId="590"/>
    <cellStyle name="Millares 4 7 2" xfId="591"/>
    <cellStyle name="Millares 4 7 2 2" xfId="592"/>
    <cellStyle name="Millares 4 7 2 2 2" xfId="593"/>
    <cellStyle name="Millares 4 7 3" xfId="594"/>
    <cellStyle name="Millares 4 7 3 2" xfId="595"/>
    <cellStyle name="Millares 4 8" xfId="596"/>
    <cellStyle name="Millares 4 9" xfId="597"/>
    <cellStyle name="Millares 5" xfId="598"/>
    <cellStyle name="Millares 5 10" xfId="2688"/>
    <cellStyle name="Millares 5 11" xfId="2894"/>
    <cellStyle name="Millares 5 12" xfId="2669"/>
    <cellStyle name="Millares 5 2" xfId="599"/>
    <cellStyle name="Millares 5 2 10" xfId="2670"/>
    <cellStyle name="Millares 5 2 2" xfId="600"/>
    <cellStyle name="Millares 5 2 2 2" xfId="601"/>
    <cellStyle name="Millares 5 2 2 2 2" xfId="602"/>
    <cellStyle name="Millares 5 2 2 3" xfId="603"/>
    <cellStyle name="Millares 5 2 2 3 2" xfId="604"/>
    <cellStyle name="Millares 5 2 2 4" xfId="605"/>
    <cellStyle name="Millares 5 2 2 4 2" xfId="606"/>
    <cellStyle name="Millares 5 2 2 5" xfId="2706"/>
    <cellStyle name="Millares 5 2 2 6" xfId="2879"/>
    <cellStyle name="Millares 5 2 2 7" xfId="2690"/>
    <cellStyle name="Millares 5 2 2 8" xfId="2892"/>
    <cellStyle name="Millares 5 2 2 9" xfId="2671"/>
    <cellStyle name="Millares 5 2 3" xfId="607"/>
    <cellStyle name="Millares 5 2 3 2" xfId="608"/>
    <cellStyle name="Millares 5 2 3 2 2" xfId="609"/>
    <cellStyle name="Millares 5 2 3 3" xfId="2709"/>
    <cellStyle name="Millares 5 2 3 4" xfId="2878"/>
    <cellStyle name="Millares 5 2 3 5" xfId="2691"/>
    <cellStyle name="Millares 5 2 3 6" xfId="2891"/>
    <cellStyle name="Millares 5 2 3 7" xfId="2674"/>
    <cellStyle name="Millares 5 2 4" xfId="610"/>
    <cellStyle name="Millares 5 2 4 2" xfId="611"/>
    <cellStyle name="Millares 5 2 5" xfId="612"/>
    <cellStyle name="Millares 5 2 5 2" xfId="613"/>
    <cellStyle name="Millares 5 2 6" xfId="2705"/>
    <cellStyle name="Millares 5 2 7" xfId="2880"/>
    <cellStyle name="Millares 5 2 8" xfId="2689"/>
    <cellStyle name="Millares 5 2 9" xfId="2893"/>
    <cellStyle name="Millares 5 3" xfId="614"/>
    <cellStyle name="Millares 5 3 2" xfId="615"/>
    <cellStyle name="Millares 5 3 2 2" xfId="616"/>
    <cellStyle name="Millares 5 3 2 3" xfId="2712"/>
    <cellStyle name="Millares 5 3 2 4" xfId="2875"/>
    <cellStyle name="Millares 5 3 2 5" xfId="2694"/>
    <cellStyle name="Millares 5 3 2 6" xfId="2889"/>
    <cellStyle name="Millares 5 3 2 7" xfId="2678"/>
    <cellStyle name="Millares 5 3 3" xfId="617"/>
    <cellStyle name="Millares 5 3 3 2" xfId="2714"/>
    <cellStyle name="Millares 5 3 3 3" xfId="2874"/>
    <cellStyle name="Millares 5 3 3 4" xfId="2695"/>
    <cellStyle name="Millares 5 3 3 5" xfId="2888"/>
    <cellStyle name="Millares 5 3 3 6" xfId="2679"/>
    <cellStyle name="Millares 5 3 4" xfId="618"/>
    <cellStyle name="Millares 5 3 5" xfId="2711"/>
    <cellStyle name="Millares 5 3 6" xfId="2876"/>
    <cellStyle name="Millares 5 3 7" xfId="2693"/>
    <cellStyle name="Millares 5 3 8" xfId="2890"/>
    <cellStyle name="Millares 5 3 9" xfId="2677"/>
    <cellStyle name="Millares 5 4" xfId="619"/>
    <cellStyle name="Millares 5 4 10" xfId="2680"/>
    <cellStyle name="Millares 5 4 2" xfId="620"/>
    <cellStyle name="Millares 5 4 2 2" xfId="621"/>
    <cellStyle name="Millares 5 4 2 2 2" xfId="622"/>
    <cellStyle name="Millares 5 4 2 3" xfId="2716"/>
    <cellStyle name="Millares 5 4 2 4" xfId="2872"/>
    <cellStyle name="Millares 5 4 2 5" xfId="2697"/>
    <cellStyle name="Millares 5 4 2 6" xfId="2886"/>
    <cellStyle name="Millares 5 4 2 7" xfId="2681"/>
    <cellStyle name="Millares 5 4 3" xfId="623"/>
    <cellStyle name="Millares 5 4 3 2" xfId="2718"/>
    <cellStyle name="Millares 5 4 3 3" xfId="2871"/>
    <cellStyle name="Millares 5 4 3 4" xfId="2698"/>
    <cellStyle name="Millares 5 4 3 5" xfId="2885"/>
    <cellStyle name="Millares 5 4 3 6" xfId="2682"/>
    <cellStyle name="Millares 5 4 4" xfId="624"/>
    <cellStyle name="Millares 5 4 4 2" xfId="625"/>
    <cellStyle name="Millares 5 4 5" xfId="626"/>
    <cellStyle name="Millares 5 4 5 2" xfId="2719"/>
    <cellStyle name="Millares 5 4 5 3" xfId="2870"/>
    <cellStyle name="Millares 5 4 5 4" xfId="2699"/>
    <cellStyle name="Millares 5 4 5 5" xfId="2884"/>
    <cellStyle name="Millares 5 4 5 6" xfId="2683"/>
    <cellStyle name="Millares 5 4 6" xfId="2715"/>
    <cellStyle name="Millares 5 4 7" xfId="2873"/>
    <cellStyle name="Millares 5 4 8" xfId="2696"/>
    <cellStyle name="Millares 5 4 9" xfId="2887"/>
    <cellStyle name="Millares 5 5" xfId="627"/>
    <cellStyle name="Millares 5 5 2" xfId="2720"/>
    <cellStyle name="Millares 5 5 3" xfId="2869"/>
    <cellStyle name="Millares 5 5 4" xfId="2700"/>
    <cellStyle name="Millares 5 5 5" xfId="2883"/>
    <cellStyle name="Millares 5 5 6" xfId="2684"/>
    <cellStyle name="Millares 5 6" xfId="628"/>
    <cellStyle name="Millares 5 6 2" xfId="2721"/>
    <cellStyle name="Millares 5 6 3" xfId="2868"/>
    <cellStyle name="Millares 5 6 4" xfId="2701"/>
    <cellStyle name="Millares 5 6 5" xfId="2882"/>
    <cellStyle name="Millares 5 6 6" xfId="2685"/>
    <cellStyle name="Millares 5 7" xfId="629"/>
    <cellStyle name="Millares 5 8" xfId="2704"/>
    <cellStyle name="Millares 5 9" xfId="2881"/>
    <cellStyle name="Millares 6" xfId="630"/>
    <cellStyle name="Millares 6 2" xfId="631"/>
    <cellStyle name="Millares 6 2 2" xfId="632"/>
    <cellStyle name="Millares 6 2 2 2" xfId="633"/>
    <cellStyle name="Millares 6 2 2 2 2" xfId="634"/>
    <cellStyle name="Millares 6 2 2 3" xfId="635"/>
    <cellStyle name="Millares 6 2 2 3 2" xfId="636"/>
    <cellStyle name="Millares 6 2 2 4" xfId="637"/>
    <cellStyle name="Millares 6 2 3" xfId="638"/>
    <cellStyle name="Millares 6 2 3 2" xfId="639"/>
    <cellStyle name="Millares 6 2 4" xfId="640"/>
    <cellStyle name="Millares 6 2 4 2" xfId="641"/>
    <cellStyle name="Millares 6 2 5" xfId="642"/>
    <cellStyle name="Millares 6 2 5 2" xfId="643"/>
    <cellStyle name="Millares 6 3" xfId="644"/>
    <cellStyle name="Millares 6 3 2" xfId="645"/>
    <cellStyle name="Millares 6 3 2 2" xfId="646"/>
    <cellStyle name="Millares 6 3 3" xfId="647"/>
    <cellStyle name="Millares 6 3 3 2" xfId="2726"/>
    <cellStyle name="Millares 6 3 3 3" xfId="2863"/>
    <cellStyle name="Millares 6 3 3 4" xfId="2710"/>
    <cellStyle name="Millares 6 3 3 5" xfId="2877"/>
    <cellStyle name="Millares 6 3 3 6" xfId="2692"/>
    <cellStyle name="Millares 6 3 4" xfId="648"/>
    <cellStyle name="Millares 6 3 4 2" xfId="649"/>
    <cellStyle name="Millares 7" xfId="650"/>
    <cellStyle name="Millares 7 2" xfId="651"/>
    <cellStyle name="Millares 7 2 2" xfId="652"/>
    <cellStyle name="Millares 7 2 2 2" xfId="653"/>
    <cellStyle name="Millares 7 2 2 2 2" xfId="654"/>
    <cellStyle name="Millares 7 2 2 3" xfId="655"/>
    <cellStyle name="Millares 7 2 2 3 2" xfId="656"/>
    <cellStyle name="Millares 7 2 2 4" xfId="657"/>
    <cellStyle name="Millares 7 2 3" xfId="658"/>
    <cellStyle name="Millares 7 2 3 2" xfId="659"/>
    <cellStyle name="Millares 7 2 4" xfId="660"/>
    <cellStyle name="Millares 7 2 4 2" xfId="661"/>
    <cellStyle name="Millares 7 2 5" xfId="662"/>
    <cellStyle name="Millares 7 3" xfId="663"/>
    <cellStyle name="Millares 7 3 2" xfId="664"/>
    <cellStyle name="Millares 7 3 2 2" xfId="2730"/>
    <cellStyle name="Millares 7 3 2 3" xfId="2859"/>
    <cellStyle name="Millares 7 3 2 4" xfId="2723"/>
    <cellStyle name="Millares 7 3 2 5" xfId="2866"/>
    <cellStyle name="Millares 7 3 2 6" xfId="2703"/>
    <cellStyle name="Millares 7 3 3" xfId="665"/>
    <cellStyle name="Millares 7 3 4" xfId="2729"/>
    <cellStyle name="Millares 7 3 5" xfId="2860"/>
    <cellStyle name="Millares 7 3 6" xfId="2722"/>
    <cellStyle name="Millares 7 3 7" xfId="2867"/>
    <cellStyle name="Millares 7 3 8" xfId="2702"/>
    <cellStyle name="Millares 7 4" xfId="666"/>
    <cellStyle name="Millares 7 4 2" xfId="667"/>
    <cellStyle name="Millares 7 4 2 2" xfId="668"/>
    <cellStyle name="Millares 7 4 3" xfId="669"/>
    <cellStyle name="Millares 7 5" xfId="670"/>
    <cellStyle name="Millares 8" xfId="671"/>
    <cellStyle name="Millares 9" xfId="672"/>
    <cellStyle name="Moneda [0] 2" xfId="673"/>
    <cellStyle name="Moneda 10" xfId="674"/>
    <cellStyle name="Moneda 10 2" xfId="675"/>
    <cellStyle name="Moneda 10 2 2" xfId="2732"/>
    <cellStyle name="Moneda 10 2 3" xfId="2857"/>
    <cellStyle name="Moneda 10 2 4" xfId="2725"/>
    <cellStyle name="Moneda 10 2 5" xfId="2864"/>
    <cellStyle name="Moneda 10 2 6" xfId="2708"/>
    <cellStyle name="Moneda 10 3" xfId="676"/>
    <cellStyle name="Moneda 10 4" xfId="2731"/>
    <cellStyle name="Moneda 10 5" xfId="2858"/>
    <cellStyle name="Moneda 10 6" xfId="2724"/>
    <cellStyle name="Moneda 10 7" xfId="2865"/>
    <cellStyle name="Moneda 10 8" xfId="2707"/>
    <cellStyle name="Moneda 11" xfId="677"/>
    <cellStyle name="Moneda 11 2" xfId="678"/>
    <cellStyle name="Moneda 11 2 2" xfId="679"/>
    <cellStyle name="Moneda 11 3" xfId="680"/>
    <cellStyle name="Moneda 11 3 2" xfId="681"/>
    <cellStyle name="Moneda 12" xfId="682"/>
    <cellStyle name="Moneda 12 2" xfId="683"/>
    <cellStyle name="Moneda 12 3" xfId="2733"/>
    <cellStyle name="Moneda 12 4" xfId="2856"/>
    <cellStyle name="Moneda 12 5" xfId="2727"/>
    <cellStyle name="Moneda 12 6" xfId="2862"/>
    <cellStyle name="Moneda 12 7" xfId="2713"/>
    <cellStyle name="Moneda 13" xfId="684"/>
    <cellStyle name="Moneda 13 2" xfId="685"/>
    <cellStyle name="Moneda 13 3" xfId="2734"/>
    <cellStyle name="Moneda 13 4" xfId="2855"/>
    <cellStyle name="Moneda 13 5" xfId="2728"/>
    <cellStyle name="Moneda 13 6" xfId="2861"/>
    <cellStyle name="Moneda 13 7" xfId="2717"/>
    <cellStyle name="Moneda 14" xfId="686"/>
    <cellStyle name="Moneda 15" xfId="687"/>
    <cellStyle name="Moneda 16" xfId="688"/>
    <cellStyle name="Moneda 16 2" xfId="689"/>
    <cellStyle name="Moneda 17" xfId="690"/>
    <cellStyle name="Moneda 17 2" xfId="691"/>
    <cellStyle name="Moneda 18" xfId="692"/>
    <cellStyle name="Moneda 19" xfId="693"/>
    <cellStyle name="Moneda 19 2" xfId="694"/>
    <cellStyle name="Moneda 2" xfId="695"/>
    <cellStyle name="Moneda 2 10" xfId="696"/>
    <cellStyle name="Moneda 2 10 2" xfId="697"/>
    <cellStyle name="Moneda 2 2" xfId="698"/>
    <cellStyle name="Moneda 2 2 2" xfId="699"/>
    <cellStyle name="Moneda 2 2 2 2" xfId="700"/>
    <cellStyle name="Moneda 2 2 2 2 2" xfId="701"/>
    <cellStyle name="Moneda 2 2 2 2 2 2" xfId="702"/>
    <cellStyle name="Moneda 2 2 2 3" xfId="703"/>
    <cellStyle name="Moneda 2 2 2 3 2" xfId="704"/>
    <cellStyle name="Moneda 2 2 2 3 2 2" xfId="705"/>
    <cellStyle name="Moneda 2 2 2 4" xfId="706"/>
    <cellStyle name="Moneda 2 2 2 4 2" xfId="707"/>
    <cellStyle name="Moneda 2 2 3" xfId="708"/>
    <cellStyle name="Moneda 2 2 3 2" xfId="709"/>
    <cellStyle name="Moneda 2 2 3 2 2" xfId="710"/>
    <cellStyle name="Moneda 2 2 3 2 2 2" xfId="711"/>
    <cellStyle name="Moneda 2 2 3 3" xfId="712"/>
    <cellStyle name="Moneda 2 2 3 4" xfId="713"/>
    <cellStyle name="Moneda 2 2 3 4 2" xfId="714"/>
    <cellStyle name="Moneda 2 2 4" xfId="715"/>
    <cellStyle name="Moneda 2 2 4 2" xfId="716"/>
    <cellStyle name="Moneda 2 2 4 3" xfId="717"/>
    <cellStyle name="Moneda 2 2 4 3 2" xfId="718"/>
    <cellStyle name="Moneda 2 2 5" xfId="719"/>
    <cellStyle name="Moneda 2 2 5 2" xfId="720"/>
    <cellStyle name="Moneda 2 2 5 2 2" xfId="721"/>
    <cellStyle name="Moneda 2 2 6" xfId="722"/>
    <cellStyle name="Moneda 2 2 7" xfId="723"/>
    <cellStyle name="Moneda 2 2 7 2" xfId="724"/>
    <cellStyle name="Moneda 2 3" xfId="725"/>
    <cellStyle name="Moneda 2 3 2" xfId="726"/>
    <cellStyle name="Moneda 2 3 2 2" xfId="727"/>
    <cellStyle name="Moneda 2 3 2 3" xfId="728"/>
    <cellStyle name="Moneda 2 3 3" xfId="729"/>
    <cellStyle name="Moneda 2 3 3 2" xfId="730"/>
    <cellStyle name="Moneda 2 3 3 3" xfId="731"/>
    <cellStyle name="Moneda 2 3 4" xfId="732"/>
    <cellStyle name="Moneda 2 3 4 2" xfId="733"/>
    <cellStyle name="Moneda 2 3 5" xfId="734"/>
    <cellStyle name="Moneda 2 3 6" xfId="735"/>
    <cellStyle name="Moneda 2 4" xfId="736"/>
    <cellStyle name="Moneda 2 4 2" xfId="737"/>
    <cellStyle name="Moneda 2 4 2 2" xfId="738"/>
    <cellStyle name="Moneda 2 4 2 2 2" xfId="739"/>
    <cellStyle name="Moneda 2 4 3" xfId="740"/>
    <cellStyle name="Moneda 2 4 3 2" xfId="741"/>
    <cellStyle name="Moneda 2 4 3 2 2" xfId="742"/>
    <cellStyle name="Moneda 2 4 4" xfId="743"/>
    <cellStyle name="Moneda 2 4 5" xfId="744"/>
    <cellStyle name="Moneda 2 4 5 2" xfId="745"/>
    <cellStyle name="Moneda 2 5" xfId="746"/>
    <cellStyle name="Moneda 2 5 2" xfId="747"/>
    <cellStyle name="Moneda 2 5 2 2" xfId="748"/>
    <cellStyle name="Moneda 2 5 2 2 2" xfId="749"/>
    <cellStyle name="Moneda 2 5 3" xfId="750"/>
    <cellStyle name="Moneda 2 5 4" xfId="751"/>
    <cellStyle name="Moneda 2 5 4 2" xfId="752"/>
    <cellStyle name="Moneda 2 6" xfId="753"/>
    <cellStyle name="Moneda 2 6 2" xfId="754"/>
    <cellStyle name="Moneda 2 6 2 2" xfId="755"/>
    <cellStyle name="Moneda 2 6 2 2 2" xfId="756"/>
    <cellStyle name="Moneda 2 6 3" xfId="757"/>
    <cellStyle name="Moneda 2 6 3 2" xfId="758"/>
    <cellStyle name="Moneda 2 7" xfId="759"/>
    <cellStyle name="Moneda 2 7 2" xfId="760"/>
    <cellStyle name="Moneda 2 7 3" xfId="761"/>
    <cellStyle name="Moneda 2 7 3 2" xfId="762"/>
    <cellStyle name="Moneda 2 8" xfId="763"/>
    <cellStyle name="Moneda 2 8 2" xfId="764"/>
    <cellStyle name="Moneda 2 8 2 2" xfId="765"/>
    <cellStyle name="Moneda 2 9" xfId="766"/>
    <cellStyle name="Moneda 3" xfId="767"/>
    <cellStyle name="Moneda 3 2" xfId="768"/>
    <cellStyle name="Moneda 3 2 2" xfId="769"/>
    <cellStyle name="Moneda 3 2 2 2" xfId="770"/>
    <cellStyle name="Moneda 3 2 2 3" xfId="771"/>
    <cellStyle name="Moneda 3 2 3" xfId="772"/>
    <cellStyle name="Moneda 3 2 3 2" xfId="773"/>
    <cellStyle name="Moneda 3 2 3 3" xfId="774"/>
    <cellStyle name="Moneda 3 2 4" xfId="775"/>
    <cellStyle name="Moneda 3 2 4 2" xfId="776"/>
    <cellStyle name="Moneda 3 2 5" xfId="777"/>
    <cellStyle name="Moneda 3 2 6" xfId="778"/>
    <cellStyle name="Moneda 3 3" xfId="779"/>
    <cellStyle name="Moneda 3 3 2" xfId="780"/>
    <cellStyle name="Moneda 3 3 2 2" xfId="781"/>
    <cellStyle name="Moneda 3 3 2 3" xfId="782"/>
    <cellStyle name="Moneda 3 3 3" xfId="783"/>
    <cellStyle name="Moneda 3 3 3 2" xfId="784"/>
    <cellStyle name="Moneda 3 3 3 3" xfId="785"/>
    <cellStyle name="Moneda 3 3 4" xfId="786"/>
    <cellStyle name="Moneda 3 3 4 2" xfId="787"/>
    <cellStyle name="Moneda 3 3 5" xfId="788"/>
    <cellStyle name="Moneda 3 3 6" xfId="789"/>
    <cellStyle name="Moneda 3 4" xfId="790"/>
    <cellStyle name="Moneda 3 4 2" xfId="791"/>
    <cellStyle name="Moneda 3 4 3" xfId="792"/>
    <cellStyle name="Moneda 3 4 4" xfId="793"/>
    <cellStyle name="Moneda 3 5" xfId="794"/>
    <cellStyle name="Moneda 3 5 2" xfId="795"/>
    <cellStyle name="Moneda 3 5 3" xfId="796"/>
    <cellStyle name="Moneda 3 5 4" xfId="797"/>
    <cellStyle name="Moneda 3 6" xfId="798"/>
    <cellStyle name="Moneda 3 6 2" xfId="799"/>
    <cellStyle name="Moneda 3 7" xfId="800"/>
    <cellStyle name="Moneda 3 7 2" xfId="801"/>
    <cellStyle name="Moneda 3 8" xfId="802"/>
    <cellStyle name="Moneda 3 9" xfId="803"/>
    <cellStyle name="Moneda 4" xfId="804"/>
    <cellStyle name="Moneda 4 2" xfId="805"/>
    <cellStyle name="Moneda 4 2 2" xfId="806"/>
    <cellStyle name="Moneda 4 2 2 2" xfId="807"/>
    <cellStyle name="Moneda 4 2 2 3" xfId="808"/>
    <cellStyle name="Moneda 4 2 2 4" xfId="809"/>
    <cellStyle name="Moneda 4 2 3" xfId="810"/>
    <cellStyle name="Moneda 4 2 3 2" xfId="811"/>
    <cellStyle name="Moneda 4 2 3 3" xfId="812"/>
    <cellStyle name="Moneda 4 2 4" xfId="813"/>
    <cellStyle name="Moneda 4 2 4 2" xfId="814"/>
    <cellStyle name="Moneda 4 2 5" xfId="815"/>
    <cellStyle name="Moneda 4 2 6" xfId="816"/>
    <cellStyle name="Moneda 4 3" xfId="817"/>
    <cellStyle name="Moneda 4 3 2" xfId="818"/>
    <cellStyle name="Moneda 4 3 2 2" xfId="819"/>
    <cellStyle name="Moneda 4 3 2 3" xfId="820"/>
    <cellStyle name="Moneda 4 3 2 4" xfId="821"/>
    <cellStyle name="Moneda 4 3 3" xfId="822"/>
    <cellStyle name="Moneda 4 3 3 2" xfId="823"/>
    <cellStyle name="Moneda 4 3 3 3" xfId="824"/>
    <cellStyle name="Moneda 4 3 4" xfId="825"/>
    <cellStyle name="Moneda 4 3 4 2" xfId="826"/>
    <cellStyle name="Moneda 4 3 5" xfId="827"/>
    <cellStyle name="Moneda 4 3 6" xfId="828"/>
    <cellStyle name="Moneda 4 3 7" xfId="829"/>
    <cellStyle name="Moneda 4 4" xfId="830"/>
    <cellStyle name="Moneda 4 4 2" xfId="831"/>
    <cellStyle name="Moneda 4 4 2 2" xfId="832"/>
    <cellStyle name="Moneda 4 4 3" xfId="833"/>
    <cellStyle name="Moneda 4 4 4" xfId="834"/>
    <cellStyle name="Moneda 4 4 5" xfId="835"/>
    <cellStyle name="Moneda 4 5" xfId="836"/>
    <cellStyle name="Moneda 4 5 2" xfId="837"/>
    <cellStyle name="Moneda 4 5 3" xfId="838"/>
    <cellStyle name="Moneda 4 5 4" xfId="839"/>
    <cellStyle name="Moneda 4 6" xfId="840"/>
    <cellStyle name="Moneda 4 6 2" xfId="841"/>
    <cellStyle name="Moneda 4 7" xfId="842"/>
    <cellStyle name="Moneda 4 7 2" xfId="843"/>
    <cellStyle name="Moneda 4 8" xfId="844"/>
    <cellStyle name="Moneda 4 9" xfId="845"/>
    <cellStyle name="Moneda 5" xfId="846"/>
    <cellStyle name="Moneda 5 2" xfId="847"/>
    <cellStyle name="Moneda 5 2 2" xfId="848"/>
    <cellStyle name="Moneda 5 2 2 2" xfId="849"/>
    <cellStyle name="Moneda 5 2 2 2 2" xfId="850"/>
    <cellStyle name="Moneda 5 2 2 3" xfId="851"/>
    <cellStyle name="Moneda 5 2 2 3 2" xfId="852"/>
    <cellStyle name="Moneda 5 2 2 4" xfId="853"/>
    <cellStyle name="Moneda 5 2 2 4 2" xfId="854"/>
    <cellStyle name="Moneda 5 2 3" xfId="855"/>
    <cellStyle name="Moneda 5 2 3 2" xfId="856"/>
    <cellStyle name="Moneda 5 2 3 2 2" xfId="857"/>
    <cellStyle name="Moneda 5 2 4" xfId="858"/>
    <cellStyle name="Moneda 5 2 4 2" xfId="859"/>
    <cellStyle name="Moneda 5 2 5" xfId="860"/>
    <cellStyle name="Moneda 5 2 5 2" xfId="861"/>
    <cellStyle name="Moneda 5 3" xfId="862"/>
    <cellStyle name="Moneda 5 3 2" xfId="863"/>
    <cellStyle name="Moneda 5 3 2 2" xfId="864"/>
    <cellStyle name="Moneda 5 3 2 2 2" xfId="865"/>
    <cellStyle name="Moneda 5 3 2 3" xfId="866"/>
    <cellStyle name="Moneda 5 3 2 3 2" xfId="867"/>
    <cellStyle name="Moneda 5 3 3" xfId="868"/>
    <cellStyle name="Moneda 5 3 3 2" xfId="869"/>
    <cellStyle name="Moneda 5 3 3 2 2" xfId="870"/>
    <cellStyle name="Moneda 5 3 4" xfId="871"/>
    <cellStyle name="Moneda 5 3 4 2" xfId="872"/>
    <cellStyle name="Moneda 5 3 5" xfId="873"/>
    <cellStyle name="Moneda 5 3 5 2" xfId="2771"/>
    <cellStyle name="Moneda 5 3 5 3" xfId="2839"/>
    <cellStyle name="Moneda 5 3 5 4" xfId="2750"/>
    <cellStyle name="Moneda 5 3 5 5" xfId="2854"/>
    <cellStyle name="Moneda 5 3 5 6" xfId="2735"/>
    <cellStyle name="Moneda 5 4" xfId="874"/>
    <cellStyle name="Moneda 5 4 2" xfId="875"/>
    <cellStyle name="Moneda 5 4 2 2" xfId="876"/>
    <cellStyle name="Moneda 5 4 2 2 2" xfId="877"/>
    <cellStyle name="Moneda 5 4 3" xfId="878"/>
    <cellStyle name="Moneda 5 4 3 2" xfId="879"/>
    <cellStyle name="Moneda 5 5" xfId="880"/>
    <cellStyle name="Moneda 5 5 2" xfId="881"/>
    <cellStyle name="Moneda 5 5 2 2" xfId="2778"/>
    <cellStyle name="Moneda 5 5 2 3" xfId="2833"/>
    <cellStyle name="Moneda 5 5 2 4" xfId="2756"/>
    <cellStyle name="Moneda 5 5 2 5" xfId="2852"/>
    <cellStyle name="Moneda 5 5 2 6" xfId="2737"/>
    <cellStyle name="Moneda 5 5 3" xfId="2777"/>
    <cellStyle name="Moneda 5 5 4" xfId="2834"/>
    <cellStyle name="Moneda 5 5 5" xfId="2755"/>
    <cellStyle name="Moneda 5 5 6" xfId="2853"/>
    <cellStyle name="Moneda 5 5 7" xfId="2736"/>
    <cellStyle name="Moneda 5 6" xfId="882"/>
    <cellStyle name="Moneda 5 6 2" xfId="2779"/>
    <cellStyle name="Moneda 5 6 3" xfId="2832"/>
    <cellStyle name="Moneda 5 6 4" xfId="2757"/>
    <cellStyle name="Moneda 5 6 5" xfId="2851"/>
    <cellStyle name="Moneda 5 6 6" xfId="2738"/>
    <cellStyle name="Moneda 5 7" xfId="883"/>
    <cellStyle name="Moneda 6" xfId="884"/>
    <cellStyle name="Moneda 6 10" xfId="2759"/>
    <cellStyle name="Moneda 6 11" xfId="2850"/>
    <cellStyle name="Moneda 6 12" xfId="2739"/>
    <cellStyle name="Moneda 6 2" xfId="885"/>
    <cellStyle name="Moneda 6 2 2" xfId="886"/>
    <cellStyle name="Moneda 6 2 2 2" xfId="2783"/>
    <cellStyle name="Moneda 6 2 2 3" xfId="2828"/>
    <cellStyle name="Moneda 6 2 2 4" xfId="2761"/>
    <cellStyle name="Moneda 6 2 2 5" xfId="2848"/>
    <cellStyle name="Moneda 6 2 2 6" xfId="2741"/>
    <cellStyle name="Moneda 6 2 3" xfId="887"/>
    <cellStyle name="Moneda 6 2 3 2" xfId="2784"/>
    <cellStyle name="Moneda 6 2 3 3" xfId="2827"/>
    <cellStyle name="Moneda 6 2 3 4" xfId="2762"/>
    <cellStyle name="Moneda 6 2 3 5" xfId="2847"/>
    <cellStyle name="Moneda 6 2 3 6" xfId="2742"/>
    <cellStyle name="Moneda 6 2 4" xfId="888"/>
    <cellStyle name="Moneda 6 2 5" xfId="2782"/>
    <cellStyle name="Moneda 6 2 6" xfId="2829"/>
    <cellStyle name="Moneda 6 2 7" xfId="2760"/>
    <cellStyle name="Moneda 6 2 8" xfId="2849"/>
    <cellStyle name="Moneda 6 2 9" xfId="2740"/>
    <cellStyle name="Moneda 6 3" xfId="889"/>
    <cellStyle name="Moneda 6 3 2" xfId="890"/>
    <cellStyle name="Moneda 6 3 2 2" xfId="2787"/>
    <cellStyle name="Moneda 6 3 2 3" xfId="2824"/>
    <cellStyle name="Moneda 6 3 2 4" xfId="2765"/>
    <cellStyle name="Moneda 6 3 2 5" xfId="2845"/>
    <cellStyle name="Moneda 6 3 2 6" xfId="2744"/>
    <cellStyle name="Moneda 6 3 3" xfId="891"/>
    <cellStyle name="Moneda 6 3 3 2" xfId="2788"/>
    <cellStyle name="Moneda 6 3 3 3" xfId="2823"/>
    <cellStyle name="Moneda 6 3 3 4" xfId="2766"/>
    <cellStyle name="Moneda 6 3 3 5" xfId="2844"/>
    <cellStyle name="Moneda 6 3 3 6" xfId="2745"/>
    <cellStyle name="Moneda 6 3 4" xfId="2786"/>
    <cellStyle name="Moneda 6 3 5" xfId="2825"/>
    <cellStyle name="Moneda 6 3 6" xfId="2764"/>
    <cellStyle name="Moneda 6 3 7" xfId="2846"/>
    <cellStyle name="Moneda 6 3 8" xfId="2743"/>
    <cellStyle name="Moneda 6 4" xfId="892"/>
    <cellStyle name="Moneda 6 4 2" xfId="893"/>
    <cellStyle name="Moneda 6 4 2 2" xfId="2790"/>
    <cellStyle name="Moneda 6 4 2 3" xfId="2821"/>
    <cellStyle name="Moneda 6 4 2 4" xfId="2768"/>
    <cellStyle name="Moneda 6 4 2 5" xfId="2842"/>
    <cellStyle name="Moneda 6 4 2 6" xfId="2747"/>
    <cellStyle name="Moneda 6 4 3" xfId="2789"/>
    <cellStyle name="Moneda 6 4 4" xfId="2822"/>
    <cellStyle name="Moneda 6 4 5" xfId="2767"/>
    <cellStyle name="Moneda 6 4 6" xfId="2843"/>
    <cellStyle name="Moneda 6 4 7" xfId="2746"/>
    <cellStyle name="Moneda 6 5" xfId="894"/>
    <cellStyle name="Moneda 6 5 2" xfId="2791"/>
    <cellStyle name="Moneda 6 5 3" xfId="2820"/>
    <cellStyle name="Moneda 6 5 4" xfId="2769"/>
    <cellStyle name="Moneda 6 5 5" xfId="2841"/>
    <cellStyle name="Moneda 6 5 6" xfId="2748"/>
    <cellStyle name="Moneda 6 6" xfId="895"/>
    <cellStyle name="Moneda 6 6 2" xfId="2792"/>
    <cellStyle name="Moneda 6 6 3" xfId="2819"/>
    <cellStyle name="Moneda 6 6 4" xfId="2770"/>
    <cellStyle name="Moneda 6 6 5" xfId="2840"/>
    <cellStyle name="Moneda 6 6 6" xfId="2749"/>
    <cellStyle name="Moneda 6 7" xfId="896"/>
    <cellStyle name="Moneda 6 8" xfId="2781"/>
    <cellStyle name="Moneda 6 9" xfId="2830"/>
    <cellStyle name="Moneda 7" xfId="897"/>
    <cellStyle name="Moneda 7 10" xfId="2751"/>
    <cellStyle name="Moneda 7 2" xfId="898"/>
    <cellStyle name="Moneda 7 2 2" xfId="2795"/>
    <cellStyle name="Moneda 7 2 3" xfId="2816"/>
    <cellStyle name="Moneda 7 2 4" xfId="2774"/>
    <cellStyle name="Moneda 7 2 5" xfId="2837"/>
    <cellStyle name="Moneda 7 2 6" xfId="2752"/>
    <cellStyle name="Moneda 7 3" xfId="899"/>
    <cellStyle name="Moneda 7 3 2" xfId="2796"/>
    <cellStyle name="Moneda 7 3 3" xfId="2815"/>
    <cellStyle name="Moneda 7 3 4" xfId="2775"/>
    <cellStyle name="Moneda 7 3 5" xfId="2836"/>
    <cellStyle name="Moneda 7 3 6" xfId="2753"/>
    <cellStyle name="Moneda 7 4" xfId="900"/>
    <cellStyle name="Moneda 7 4 2" xfId="2797"/>
    <cellStyle name="Moneda 7 4 3" xfId="2814"/>
    <cellStyle name="Moneda 7 4 4" xfId="2776"/>
    <cellStyle name="Moneda 7 4 5" xfId="2835"/>
    <cellStyle name="Moneda 7 4 6" xfId="2754"/>
    <cellStyle name="Moneda 7 5" xfId="901"/>
    <cellStyle name="Moneda 7 6" xfId="2794"/>
    <cellStyle name="Moneda 7 7" xfId="2817"/>
    <cellStyle name="Moneda 7 8" xfId="2773"/>
    <cellStyle name="Moneda 7 9" xfId="2838"/>
    <cellStyle name="Moneda 8" xfId="902"/>
    <cellStyle name="Moneda 8 2" xfId="903"/>
    <cellStyle name="Moneda 8 2 2" xfId="2799"/>
    <cellStyle name="Moneda 8 2 3" xfId="2812"/>
    <cellStyle name="Moneda 8 2 4" xfId="2785"/>
    <cellStyle name="Moneda 8 2 5" xfId="2826"/>
    <cellStyle name="Moneda 8 2 6" xfId="2763"/>
    <cellStyle name="Moneda 8 3" xfId="904"/>
    <cellStyle name="Moneda 8 3 2" xfId="2800"/>
    <cellStyle name="Moneda 8 3 3" xfId="2811"/>
    <cellStyle name="Moneda 8 3 4" xfId="2793"/>
    <cellStyle name="Moneda 8 3 5" xfId="2818"/>
    <cellStyle name="Moneda 8 3 6" xfId="2772"/>
    <cellStyle name="Moneda 8 4" xfId="905"/>
    <cellStyle name="Moneda 8 5" xfId="2798"/>
    <cellStyle name="Moneda 8 6" xfId="2813"/>
    <cellStyle name="Moneda 8 7" xfId="2780"/>
    <cellStyle name="Moneda 8 8" xfId="2831"/>
    <cellStyle name="Moneda 8 9" xfId="2758"/>
    <cellStyle name="Moneda 9" xfId="906"/>
    <cellStyle name="Moneda 9 2" xfId="907"/>
    <cellStyle name="Moneda 9 2 2" xfId="908"/>
    <cellStyle name="Moneda 9 2 2 2" xfId="909"/>
    <cellStyle name="Moneda 9 2 3" xfId="910"/>
    <cellStyle name="Moneda 9 2 3 2" xfId="911"/>
    <cellStyle name="Moneda 9 3" xfId="912"/>
    <cellStyle name="Moneda 9 4" xfId="913"/>
    <cellStyle name="Moneda 9 4 2" xfId="2803"/>
    <cellStyle name="Moneda 9 4 3" xfId="2809"/>
    <cellStyle name="Moneda 9 4 4" xfId="2802"/>
    <cellStyle name="Moneda 9 4 5" xfId="2810"/>
    <cellStyle name="Moneda 9 4 6" xfId="2801"/>
    <cellStyle name="Moneda 9 5" xfId="914"/>
    <cellStyle name="Moneda 9 5 2" xfId="2804"/>
    <cellStyle name="Moneda 9 5 3" xfId="2808"/>
    <cellStyle name="Moneda 9 5 4" xfId="2805"/>
    <cellStyle name="Moneda 9 5 5" xfId="2807"/>
    <cellStyle name="Moneda 9 5 6" xfId="2806"/>
    <cellStyle name="Moneda 9 6" xfId="915"/>
    <cellStyle name="Moneda 9 6 2" xfId="916"/>
    <cellStyle name="Neutral 2" xfId="917"/>
    <cellStyle name="Neutral 2 2" xfId="918"/>
    <cellStyle name="Neutral 2 2 2" xfId="919"/>
    <cellStyle name="Neutral 2 3" xfId="920"/>
    <cellStyle name="Neutral 2 3 2" xfId="921"/>
    <cellStyle name="Neutral 2 4" xfId="922"/>
    <cellStyle name="Neutral 3" xfId="923"/>
    <cellStyle name="Neutral 3 2" xfId="924"/>
    <cellStyle name="Normal" xfId="0" builtinId="0"/>
    <cellStyle name="Normal 10" xfId="925"/>
    <cellStyle name="Normal 10 2" xfId="926"/>
    <cellStyle name="Normal 10 2 2" xfId="927"/>
    <cellStyle name="Normal 10 2 2 2" xfId="928"/>
    <cellStyle name="Normal 10 2 2 2 2" xfId="929"/>
    <cellStyle name="Normal 10 2 2 2 2 2" xfId="930"/>
    <cellStyle name="Normal 10 2 2 2 2 2 2" xfId="931"/>
    <cellStyle name="Normal 10 2 2 2 2 3" xfId="932"/>
    <cellStyle name="Normal 10 2 2 2 3" xfId="933"/>
    <cellStyle name="Normal 10 2 2 2 3 2" xfId="934"/>
    <cellStyle name="Normal 10 2 2 2 4" xfId="935"/>
    <cellStyle name="Normal 10 2 2 3" xfId="936"/>
    <cellStyle name="Normal 10 2 2 3 2" xfId="937"/>
    <cellStyle name="Normal 10 2 2 3 2 2" xfId="938"/>
    <cellStyle name="Normal 10 2 2 3 3" xfId="939"/>
    <cellStyle name="Normal 10 2 2 4" xfId="940"/>
    <cellStyle name="Normal 10 2 2 4 2" xfId="941"/>
    <cellStyle name="Normal 10 2 2 5" xfId="942"/>
    <cellStyle name="Normal 10 2 3" xfId="943"/>
    <cellStyle name="Normal 10 2 3 2" xfId="944"/>
    <cellStyle name="Normal 10 2 3 2 2" xfId="945"/>
    <cellStyle name="Normal 10 2 3 2 2 2" xfId="946"/>
    <cellStyle name="Normal 10 2 3 2 3" xfId="947"/>
    <cellStyle name="Normal 10 2 3 3" xfId="948"/>
    <cellStyle name="Normal 10 2 3 3 2" xfId="949"/>
    <cellStyle name="Normal 10 2 3 4" xfId="950"/>
    <cellStyle name="Normal 10 2 4" xfId="951"/>
    <cellStyle name="Normal 10 2 4 2" xfId="952"/>
    <cellStyle name="Normal 10 2 4 2 2" xfId="953"/>
    <cellStyle name="Normal 10 2 4 3" xfId="954"/>
    <cellStyle name="Normal 10 2 5" xfId="955"/>
    <cellStyle name="Normal 10 2 5 2" xfId="956"/>
    <cellStyle name="Normal 10 2 6" xfId="957"/>
    <cellStyle name="Normal 10 2 7" xfId="958"/>
    <cellStyle name="Normal 10 3" xfId="959"/>
    <cellStyle name="Normal 10 3 2" xfId="960"/>
    <cellStyle name="Normal 10 3 2 2" xfId="961"/>
    <cellStyle name="Normal 10 3 2 2 2" xfId="962"/>
    <cellStyle name="Normal 10 3 2 2 2 2" xfId="963"/>
    <cellStyle name="Normal 10 3 2 2 3" xfId="964"/>
    <cellStyle name="Normal 10 3 2 3" xfId="965"/>
    <cellStyle name="Normal 10 3 2 3 2" xfId="966"/>
    <cellStyle name="Normal 10 3 2 4" xfId="967"/>
    <cellStyle name="Normal 10 3 3" xfId="968"/>
    <cellStyle name="Normal 10 3 3 2" xfId="969"/>
    <cellStyle name="Normal 10 3 3 2 2" xfId="970"/>
    <cellStyle name="Normal 10 3 3 3" xfId="971"/>
    <cellStyle name="Normal 10 3 4" xfId="972"/>
    <cellStyle name="Normal 10 3 4 2" xfId="973"/>
    <cellStyle name="Normal 10 3 5" xfId="974"/>
    <cellStyle name="Normal 10 3 6" xfId="975"/>
    <cellStyle name="Normal 10 4" xfId="976"/>
    <cellStyle name="Normal 10 4 2" xfId="977"/>
    <cellStyle name="Normal 10 4 2 2" xfId="978"/>
    <cellStyle name="Normal 10 4 2 2 2" xfId="979"/>
    <cellStyle name="Normal 10 4 2 3" xfId="980"/>
    <cellStyle name="Normal 10 4 3" xfId="981"/>
    <cellStyle name="Normal 10 4 3 2" xfId="982"/>
    <cellStyle name="Normal 10 4 4" xfId="983"/>
    <cellStyle name="Normal 10 5" xfId="984"/>
    <cellStyle name="Normal 10 5 2" xfId="985"/>
    <cellStyle name="Normal 10 5 2 2" xfId="986"/>
    <cellStyle name="Normal 10 5 3" xfId="987"/>
    <cellStyle name="Normal 10 6" xfId="988"/>
    <cellStyle name="Normal 10 6 2" xfId="989"/>
    <cellStyle name="Normal 10 7" xfId="990"/>
    <cellStyle name="Normal 10 7 2" xfId="991"/>
    <cellStyle name="Normal 10 8" xfId="992"/>
    <cellStyle name="Normal 10 9" xfId="993"/>
    <cellStyle name="Normal 11" xfId="994"/>
    <cellStyle name="Normal 11 2" xfId="995"/>
    <cellStyle name="Normal 11 2 2" xfId="996"/>
    <cellStyle name="Normal 11 2 2 2" xfId="997"/>
    <cellStyle name="Normal 11 2 2 2 2" xfId="998"/>
    <cellStyle name="Normal 11 2 2 2 2 2" xfId="999"/>
    <cellStyle name="Normal 11 2 2 2 2 2 2" xfId="1000"/>
    <cellStyle name="Normal 11 2 2 2 2 3" xfId="1001"/>
    <cellStyle name="Normal 11 2 2 2 3" xfId="1002"/>
    <cellStyle name="Normal 11 2 2 2 3 2" xfId="1003"/>
    <cellStyle name="Normal 11 2 2 2 4" xfId="1004"/>
    <cellStyle name="Normal 11 2 2 3" xfId="1005"/>
    <cellStyle name="Normal 11 2 2 3 2" xfId="1006"/>
    <cellStyle name="Normal 11 2 2 3 2 2" xfId="1007"/>
    <cellStyle name="Normal 11 2 2 3 3" xfId="1008"/>
    <cellStyle name="Normal 11 2 2 4" xfId="1009"/>
    <cellStyle name="Normal 11 2 2 4 2" xfId="1010"/>
    <cellStyle name="Normal 11 2 2 5" xfId="1011"/>
    <cellStyle name="Normal 11 2 3" xfId="1012"/>
    <cellStyle name="Normal 11 2 3 2" xfId="1013"/>
    <cellStyle name="Normal 11 2 3 2 2" xfId="1014"/>
    <cellStyle name="Normal 11 2 3 2 2 2" xfId="1015"/>
    <cellStyle name="Normal 11 2 3 2 3" xfId="1016"/>
    <cellStyle name="Normal 11 2 3 3" xfId="1017"/>
    <cellStyle name="Normal 11 2 3 3 2" xfId="1018"/>
    <cellStyle name="Normal 11 2 3 4" xfId="1019"/>
    <cellStyle name="Normal 11 2 4" xfId="1020"/>
    <cellStyle name="Normal 11 2 4 2" xfId="1021"/>
    <cellStyle name="Normal 11 2 4 2 2" xfId="1022"/>
    <cellStyle name="Normal 11 2 4 3" xfId="1023"/>
    <cellStyle name="Normal 11 2 5" xfId="1024"/>
    <cellStyle name="Normal 11 2 5 2" xfId="1025"/>
    <cellStyle name="Normal 11 2 6" xfId="1026"/>
    <cellStyle name="Normal 11 3" xfId="1027"/>
    <cellStyle name="Normal 11 3 2" xfId="1028"/>
    <cellStyle name="Normal 11 3 2 2" xfId="1029"/>
    <cellStyle name="Normal 11 3 2 2 2" xfId="1030"/>
    <cellStyle name="Normal 11 3 2 2 2 2" xfId="1031"/>
    <cellStyle name="Normal 11 3 2 2 3" xfId="1032"/>
    <cellStyle name="Normal 11 3 2 3" xfId="1033"/>
    <cellStyle name="Normal 11 3 2 3 2" xfId="1034"/>
    <cellStyle name="Normal 11 3 2 4" xfId="1035"/>
    <cellStyle name="Normal 11 3 3" xfId="1036"/>
    <cellStyle name="Normal 11 3 3 2" xfId="1037"/>
    <cellStyle name="Normal 11 3 3 2 2" xfId="1038"/>
    <cellStyle name="Normal 11 3 3 3" xfId="1039"/>
    <cellStyle name="Normal 11 3 4" xfId="1040"/>
    <cellStyle name="Normal 11 3 4 2" xfId="1041"/>
    <cellStyle name="Normal 11 3 5" xfId="1042"/>
    <cellStyle name="Normal 11 4" xfId="1043"/>
    <cellStyle name="Normal 11 4 2" xfId="1044"/>
    <cellStyle name="Normal 11 4 2 2" xfId="1045"/>
    <cellStyle name="Normal 11 4 2 2 2" xfId="1046"/>
    <cellStyle name="Normal 11 4 2 3" xfId="1047"/>
    <cellStyle name="Normal 11 4 3" xfId="1048"/>
    <cellStyle name="Normal 11 4 3 2" xfId="1049"/>
    <cellStyle name="Normal 11 4 4" xfId="1050"/>
    <cellStyle name="Normal 11 5" xfId="1051"/>
    <cellStyle name="Normal 11 5 2" xfId="1052"/>
    <cellStyle name="Normal 11 5 2 2" xfId="1053"/>
    <cellStyle name="Normal 11 5 3" xfId="1054"/>
    <cellStyle name="Normal 11 6" xfId="1055"/>
    <cellStyle name="Normal 11 6 2" xfId="1056"/>
    <cellStyle name="Normal 11 7" xfId="1057"/>
    <cellStyle name="Normal 11 8" xfId="1058"/>
    <cellStyle name="Normal 12" xfId="1059"/>
    <cellStyle name="Normal 12 2" xfId="1060"/>
    <cellStyle name="Normal 12 3" xfId="1061"/>
    <cellStyle name="Normal 12 4" xfId="1062"/>
    <cellStyle name="Normal 13" xfId="1063"/>
    <cellStyle name="Normal 13 2" xfId="1064"/>
    <cellStyle name="Normal 13 2 2" xfId="1065"/>
    <cellStyle name="Normal 13 2 2 2" xfId="1066"/>
    <cellStyle name="Normal 13 2 2 2 2" xfId="1067"/>
    <cellStyle name="Normal 13 2 2 2 2 2" xfId="1068"/>
    <cellStyle name="Normal 13 2 2 2 3" xfId="1069"/>
    <cellStyle name="Normal 13 2 2 3" xfId="1070"/>
    <cellStyle name="Normal 13 2 2 3 2" xfId="1071"/>
    <cellStyle name="Normal 13 2 2 4" xfId="1072"/>
    <cellStyle name="Normal 13 2 3" xfId="1073"/>
    <cellStyle name="Normal 13 2 3 2" xfId="1074"/>
    <cellStyle name="Normal 13 2 3 2 2" xfId="1075"/>
    <cellStyle name="Normal 13 2 3 3" xfId="1076"/>
    <cellStyle name="Normal 13 2 4" xfId="1077"/>
    <cellStyle name="Normal 13 2 4 2" xfId="1078"/>
    <cellStyle name="Normal 13 2 5" xfId="1079"/>
    <cellStyle name="Normal 13 2 6" xfId="1080"/>
    <cellStyle name="Normal 13 2 7" xfId="1081"/>
    <cellStyle name="Normal 13 2 8" xfId="1082"/>
    <cellStyle name="Normal 13 3" xfId="1083"/>
    <cellStyle name="Normal 13 3 2" xfId="1084"/>
    <cellStyle name="Normal 13 3 2 2" xfId="1085"/>
    <cellStyle name="Normal 13 3 2 2 2" xfId="1086"/>
    <cellStyle name="Normal 13 3 2 3" xfId="1087"/>
    <cellStyle name="Normal 13 3 3" xfId="1088"/>
    <cellStyle name="Normal 13 3 3 2" xfId="1089"/>
    <cellStyle name="Normal 13 3 4" xfId="1090"/>
    <cellStyle name="Normal 13 4" xfId="1091"/>
    <cellStyle name="Normal 13 4 2" xfId="1092"/>
    <cellStyle name="Normal 13 4 2 2" xfId="1093"/>
    <cellStyle name="Normal 13 4 3" xfId="1094"/>
    <cellStyle name="Normal 13 5" xfId="1095"/>
    <cellStyle name="Normal 13 5 2" xfId="1096"/>
    <cellStyle name="Normal 13 6" xfId="1097"/>
    <cellStyle name="Normal 13 7" xfId="1098"/>
    <cellStyle name="Normal 13 8" xfId="1099"/>
    <cellStyle name="Normal 14" xfId="1100"/>
    <cellStyle name="Normal 14 2" xfId="1101"/>
    <cellStyle name="Normal 14 2 2" xfId="1102"/>
    <cellStyle name="Normal 14 2 2 2" xfId="1103"/>
    <cellStyle name="Normal 14 2 2 2 2" xfId="1104"/>
    <cellStyle name="Normal 14 2 2 3" xfId="1105"/>
    <cellStyle name="Normal 14 2 3" xfId="1106"/>
    <cellStyle name="Normal 14 2 3 2" xfId="1107"/>
    <cellStyle name="Normal 14 2 4" xfId="1108"/>
    <cellStyle name="Normal 14 3" xfId="1109"/>
    <cellStyle name="Normal 14 3 2" xfId="1110"/>
    <cellStyle name="Normal 14 3 2 2" xfId="1111"/>
    <cellStyle name="Normal 14 3 3" xfId="1112"/>
    <cellStyle name="Normal 14 4" xfId="1113"/>
    <cellStyle name="Normal 14 4 2" xfId="1114"/>
    <cellStyle name="Normal 14 5" xfId="1115"/>
    <cellStyle name="Normal 15" xfId="1116"/>
    <cellStyle name="Normal 15 2" xfId="1117"/>
    <cellStyle name="Normal 15 2 2" xfId="1118"/>
    <cellStyle name="Normal 15 2 2 2" xfId="1119"/>
    <cellStyle name="Normal 15 2 2 2 2" xfId="1120"/>
    <cellStyle name="Normal 15 2 2 3" xfId="1121"/>
    <cellStyle name="Normal 15 2 3" xfId="1122"/>
    <cellStyle name="Normal 15 2 3 2" xfId="1123"/>
    <cellStyle name="Normal 15 2 4" xfId="1124"/>
    <cellStyle name="Normal 15 2 5" xfId="1125"/>
    <cellStyle name="Normal 15 3" xfId="1126"/>
    <cellStyle name="Normal 15 3 2" xfId="1127"/>
    <cellStyle name="Normal 15 3 2 2" xfId="1128"/>
    <cellStyle name="Normal 15 3 3" xfId="1129"/>
    <cellStyle name="Normal 15 4" xfId="1130"/>
    <cellStyle name="Normal 15 4 2" xfId="1131"/>
    <cellStyle name="Normal 15 5" xfId="1132"/>
    <cellStyle name="Normal 16" xfId="1133"/>
    <cellStyle name="Normal 16 2" xfId="1134"/>
    <cellStyle name="Normal 16 2 2" xfId="1135"/>
    <cellStyle name="Normal 16 2 2 2" xfId="1136"/>
    <cellStyle name="Normal 16 2 2 2 2" xfId="1137"/>
    <cellStyle name="Normal 16 2 2 3" xfId="1138"/>
    <cellStyle name="Normal 16 2 3" xfId="1139"/>
    <cellStyle name="Normal 16 2 3 2" xfId="1140"/>
    <cellStyle name="Normal 16 2 4" xfId="1141"/>
    <cellStyle name="Normal 16 3" xfId="1142"/>
    <cellStyle name="Normal 16 3 2" xfId="1143"/>
    <cellStyle name="Normal 16 3 2 2" xfId="1144"/>
    <cellStyle name="Normal 16 3 3" xfId="1145"/>
    <cellStyle name="Normal 16 4" xfId="1146"/>
    <cellStyle name="Normal 16 4 2" xfId="1147"/>
    <cellStyle name="Normal 16 5" xfId="1148"/>
    <cellStyle name="Normal 17" xfId="1149"/>
    <cellStyle name="Normal 17 2" xfId="1150"/>
    <cellStyle name="Normal 17 2 2" xfId="1151"/>
    <cellStyle name="Normal 17 2 2 2" xfId="1152"/>
    <cellStyle name="Normal 17 2 2 2 2" xfId="1153"/>
    <cellStyle name="Normal 17 2 2 3" xfId="1154"/>
    <cellStyle name="Normal 17 2 3" xfId="1155"/>
    <cellStyle name="Normal 17 2 3 2" xfId="1156"/>
    <cellStyle name="Normal 17 2 4" xfId="1157"/>
    <cellStyle name="Normal 17 3" xfId="1158"/>
    <cellStyle name="Normal 17 3 2" xfId="1159"/>
    <cellStyle name="Normal 17 3 2 2" xfId="1160"/>
    <cellStyle name="Normal 17 3 3" xfId="1161"/>
    <cellStyle name="Normal 17 4" xfId="1162"/>
    <cellStyle name="Normal 17 4 2" xfId="1163"/>
    <cellStyle name="Normal 17 5" xfId="1164"/>
    <cellStyle name="Normal 17 6" xfId="1165"/>
    <cellStyle name="Normal 18" xfId="1166"/>
    <cellStyle name="Normal 18 2" xfId="1167"/>
    <cellStyle name="Normal 18 2 2" xfId="1168"/>
    <cellStyle name="Normal 18 2 2 2" xfId="1169"/>
    <cellStyle name="Normal 18 2 2 2 2" xfId="1170"/>
    <cellStyle name="Normal 18 2 2 3" xfId="1171"/>
    <cellStyle name="Normal 18 2 3" xfId="1172"/>
    <cellStyle name="Normal 18 2 3 2" xfId="1173"/>
    <cellStyle name="Normal 18 2 4" xfId="1174"/>
    <cellStyle name="Normal 18 3" xfId="1175"/>
    <cellStyle name="Normal 18 3 2" xfId="1176"/>
    <cellStyle name="Normal 18 3 2 2" xfId="1177"/>
    <cellStyle name="Normal 18 3 3" xfId="1178"/>
    <cellStyle name="Normal 18 4" xfId="1179"/>
    <cellStyle name="Normal 18 4 2" xfId="1180"/>
    <cellStyle name="Normal 18 5" xfId="1181"/>
    <cellStyle name="Normal 19" xfId="1182"/>
    <cellStyle name="Normal 2" xfId="1183"/>
    <cellStyle name="Normal 2 10" xfId="1184"/>
    <cellStyle name="Normal 2 10 2" xfId="1185"/>
    <cellStyle name="Normal 2 11" xfId="1186"/>
    <cellStyle name="Normal 2 11 2" xfId="1187"/>
    <cellStyle name="Normal 2 11 3" xfId="1188"/>
    <cellStyle name="Normal 2 12" xfId="1189"/>
    <cellStyle name="Normal 2 12 2" xfId="1190"/>
    <cellStyle name="Normal 2 13" xfId="1191"/>
    <cellStyle name="Normal 2 13 2" xfId="1192"/>
    <cellStyle name="Normal 2 14" xfId="1193"/>
    <cellStyle name="Normal 2 14 2" xfId="1194"/>
    <cellStyle name="Normal 2 15" xfId="1195"/>
    <cellStyle name="Normal 2 16" xfId="1196"/>
    <cellStyle name="Normal 2 2" xfId="1197"/>
    <cellStyle name="Normal 2 2 2" xfId="1198"/>
    <cellStyle name="Normal 2 2 2 2" xfId="1199"/>
    <cellStyle name="Normal 2 2 3" xfId="1200"/>
    <cellStyle name="Normal 2 3" xfId="1201"/>
    <cellStyle name="Normal 2 3 2" xfId="1202"/>
    <cellStyle name="Normal 2 3 2 2" xfId="1203"/>
    <cellStyle name="Normal 2 3 2 2 2" xfId="1204"/>
    <cellStyle name="Normal 2 3 2 2 2 2" xfId="1205"/>
    <cellStyle name="Normal 2 3 2 2 2 2 2" xfId="1206"/>
    <cellStyle name="Normal 2 3 2 2 2 2 2 2" xfId="1207"/>
    <cellStyle name="Normal 2 3 2 2 2 2 3" xfId="1208"/>
    <cellStyle name="Normal 2 3 2 2 2 3" xfId="1209"/>
    <cellStyle name="Normal 2 3 2 2 2 3 2" xfId="1210"/>
    <cellStyle name="Normal 2 3 2 2 2 4" xfId="1211"/>
    <cellStyle name="Normal 2 3 2 2 3" xfId="1212"/>
    <cellStyle name="Normal 2 3 2 2 3 2" xfId="1213"/>
    <cellStyle name="Normal 2 3 2 2 3 2 2" xfId="1214"/>
    <cellStyle name="Normal 2 3 2 2 3 3" xfId="1215"/>
    <cellStyle name="Normal 2 3 2 2 4" xfId="1216"/>
    <cellStyle name="Normal 2 3 2 2 4 2" xfId="1217"/>
    <cellStyle name="Normal 2 3 2 2 5" xfId="1218"/>
    <cellStyle name="Normal 2 3 2 3" xfId="1219"/>
    <cellStyle name="Normal 2 3 2 3 2" xfId="1220"/>
    <cellStyle name="Normal 2 3 2 3 2 2" xfId="1221"/>
    <cellStyle name="Normal 2 3 2 3 2 2 2" xfId="1222"/>
    <cellStyle name="Normal 2 3 2 3 2 3" xfId="1223"/>
    <cellStyle name="Normal 2 3 2 3 3" xfId="1224"/>
    <cellStyle name="Normal 2 3 2 3 3 2" xfId="1225"/>
    <cellStyle name="Normal 2 3 2 3 4" xfId="1226"/>
    <cellStyle name="Normal 2 3 2 4" xfId="1227"/>
    <cellStyle name="Normal 2 3 2 4 2" xfId="1228"/>
    <cellStyle name="Normal 2 3 2 4 2 2" xfId="1229"/>
    <cellStyle name="Normal 2 3 2 4 3" xfId="1230"/>
    <cellStyle name="Normal 2 3 2 5" xfId="1231"/>
    <cellStyle name="Normal 2 3 2 5 2" xfId="1232"/>
    <cellStyle name="Normal 2 3 2 6" xfId="1233"/>
    <cellStyle name="Normal 2 3 2 7" xfId="1234"/>
    <cellStyle name="Normal 2 3 3" xfId="1235"/>
    <cellStyle name="Normal 2 3 3 2" xfId="1236"/>
    <cellStyle name="Normal 2 3 3 2 2" xfId="1237"/>
    <cellStyle name="Normal 2 3 3 2 2 2" xfId="1238"/>
    <cellStyle name="Normal 2 3 3 2 2 2 2" xfId="1239"/>
    <cellStyle name="Normal 2 3 3 2 2 3" xfId="1240"/>
    <cellStyle name="Normal 2 3 3 2 3" xfId="1241"/>
    <cellStyle name="Normal 2 3 3 2 3 2" xfId="1242"/>
    <cellStyle name="Normal 2 3 3 2 4" xfId="1243"/>
    <cellStyle name="Normal 2 3 3 3" xfId="1244"/>
    <cellStyle name="Normal 2 3 3 3 2" xfId="1245"/>
    <cellStyle name="Normal 2 3 3 3 2 2" xfId="1246"/>
    <cellStyle name="Normal 2 3 3 3 3" xfId="1247"/>
    <cellStyle name="Normal 2 3 3 4" xfId="1248"/>
    <cellStyle name="Normal 2 3 3 4 2" xfId="1249"/>
    <cellStyle name="Normal 2 3 3 5" xfId="1250"/>
    <cellStyle name="Normal 2 3 4" xfId="1251"/>
    <cellStyle name="Normal 2 3 4 2" xfId="1252"/>
    <cellStyle name="Normal 2 3 4 2 2" xfId="1253"/>
    <cellStyle name="Normal 2 3 4 2 2 2" xfId="1254"/>
    <cellStyle name="Normal 2 3 4 2 3" xfId="1255"/>
    <cellStyle name="Normal 2 3 4 3" xfId="1256"/>
    <cellStyle name="Normal 2 3 4 3 2" xfId="1257"/>
    <cellStyle name="Normal 2 3 4 4" xfId="1258"/>
    <cellStyle name="Normal 2 3 5" xfId="1259"/>
    <cellStyle name="Normal 2 3 5 2" xfId="1260"/>
    <cellStyle name="Normal 2 3 5 2 2" xfId="1261"/>
    <cellStyle name="Normal 2 3 5 3" xfId="1262"/>
    <cellStyle name="Normal 2 3 6" xfId="1263"/>
    <cellStyle name="Normal 2 3 6 2" xfId="1264"/>
    <cellStyle name="Normal 2 3 7" xfId="1265"/>
    <cellStyle name="Normal 2 3 8" xfId="1266"/>
    <cellStyle name="Normal 2 4" xfId="1267"/>
    <cellStyle name="Normal 2 4 2" xfId="1268"/>
    <cellStyle name="Normal 2 4 2 2" xfId="1269"/>
    <cellStyle name="Normal 2 4 2 2 2" xfId="1270"/>
    <cellStyle name="Normal 2 4 2 2 2 2" xfId="1271"/>
    <cellStyle name="Normal 2 4 2 2 2 2 2" xfId="1272"/>
    <cellStyle name="Normal 2 4 2 2 2 3" xfId="1273"/>
    <cellStyle name="Normal 2 4 2 2 3" xfId="1274"/>
    <cellStyle name="Normal 2 4 2 2 3 2" xfId="1275"/>
    <cellStyle name="Normal 2 4 2 2 4" xfId="1276"/>
    <cellStyle name="Normal 2 4 2 3" xfId="1277"/>
    <cellStyle name="Normal 2 4 2 3 2" xfId="1278"/>
    <cellStyle name="Normal 2 4 2 3 2 2" xfId="1279"/>
    <cellStyle name="Normal 2 4 2 3 3" xfId="1280"/>
    <cellStyle name="Normal 2 4 2 4" xfId="1281"/>
    <cellStyle name="Normal 2 4 2 4 2" xfId="1282"/>
    <cellStyle name="Normal 2 4 2 5" xfId="1283"/>
    <cellStyle name="Normal 2 4 2 6" xfId="1284"/>
    <cellStyle name="Normal 2 4 3" xfId="1285"/>
    <cellStyle name="Normal 2 4 3 2" xfId="1286"/>
    <cellStyle name="Normal 2 4 3 2 2" xfId="1287"/>
    <cellStyle name="Normal 2 4 3 2 2 2" xfId="1288"/>
    <cellStyle name="Normal 2 4 3 2 3" xfId="1289"/>
    <cellStyle name="Normal 2 4 3 3" xfId="1290"/>
    <cellStyle name="Normal 2 4 3 3 2" xfId="1291"/>
    <cellStyle name="Normal 2 4 3 4" xfId="1292"/>
    <cellStyle name="Normal 2 4 4" xfId="1293"/>
    <cellStyle name="Normal 2 4 4 2" xfId="1294"/>
    <cellStyle name="Normal 2 4 4 2 2" xfId="1295"/>
    <cellStyle name="Normal 2 4 4 3" xfId="1296"/>
    <cellStyle name="Normal 2 4 5" xfId="1297"/>
    <cellStyle name="Normal 2 4 5 2" xfId="1298"/>
    <cellStyle name="Normal 2 4 6" xfId="1299"/>
    <cellStyle name="Normal 2 4 7" xfId="1300"/>
    <cellStyle name="Normal 2 5" xfId="1301"/>
    <cellStyle name="Normal 2 5 2" xfId="1302"/>
    <cellStyle name="Normal 2 5 2 2" xfId="1303"/>
    <cellStyle name="Normal 2 5 2 2 2" xfId="1304"/>
    <cellStyle name="Normal 2 5 2 2 2 2" xfId="1305"/>
    <cellStyle name="Normal 2 5 2 2 3" xfId="1306"/>
    <cellStyle name="Normal 2 5 2 3" xfId="1307"/>
    <cellStyle name="Normal 2 5 2 3 2" xfId="1308"/>
    <cellStyle name="Normal 2 5 2 4" xfId="1309"/>
    <cellStyle name="Normal 2 5 3" xfId="1310"/>
    <cellStyle name="Normal 2 5 3 2" xfId="1311"/>
    <cellStyle name="Normal 2 5 3 2 2" xfId="1312"/>
    <cellStyle name="Normal 2 5 3 3" xfId="1313"/>
    <cellStyle name="Normal 2 5 4" xfId="1314"/>
    <cellStyle name="Normal 2 5 4 2" xfId="1315"/>
    <cellStyle name="Normal 2 5 5" xfId="1316"/>
    <cellStyle name="Normal 2 6" xfId="1317"/>
    <cellStyle name="Normal 2 6 2" xfId="1318"/>
    <cellStyle name="Normal 2 6 2 2" xfId="1319"/>
    <cellStyle name="Normal 2 6 2 2 2" xfId="1320"/>
    <cellStyle name="Normal 2 6 2 3" xfId="1321"/>
    <cellStyle name="Normal 2 6 3" xfId="1322"/>
    <cellStyle name="Normal 2 6 3 2" xfId="1323"/>
    <cellStyle name="Normal 2 6 4" xfId="1324"/>
    <cellStyle name="Normal 2 7" xfId="1325"/>
    <cellStyle name="Normal 2 7 2" xfId="1326"/>
    <cellStyle name="Normal 2 7 2 2" xfId="1327"/>
    <cellStyle name="Normal 2 7 2 2 2" xfId="1328"/>
    <cellStyle name="Normal 2 7 2 3" xfId="1329"/>
    <cellStyle name="Normal 2 7 3" xfId="1330"/>
    <cellStyle name="Normal 2 7 3 2" xfId="1331"/>
    <cellStyle name="Normal 2 7 4" xfId="1332"/>
    <cellStyle name="Normal 2 8" xfId="1333"/>
    <cellStyle name="Normal 2 8 2" xfId="1334"/>
    <cellStyle name="Normal 2 8 2 2" xfId="1335"/>
    <cellStyle name="Normal 2 8 3" xfId="1336"/>
    <cellStyle name="Normal 2 9" xfId="1337"/>
    <cellStyle name="Normal 2 9 2" xfId="1338"/>
    <cellStyle name="Normal 20" xfId="1339"/>
    <cellStyle name="Normal 20 2" xfId="1340"/>
    <cellStyle name="Normal 20 2 2" xfId="1341"/>
    <cellStyle name="Normal 20 2 2 2" xfId="1342"/>
    <cellStyle name="Normal 20 2 3" xfId="1343"/>
    <cellStyle name="Normal 20 3" xfId="1344"/>
    <cellStyle name="Normal 20 3 2" xfId="1345"/>
    <cellStyle name="Normal 20 4" xfId="1346"/>
    <cellStyle name="Normal 21" xfId="1347"/>
    <cellStyle name="Normal 21 2" xfId="1348"/>
    <cellStyle name="Normal 21 2 2" xfId="1349"/>
    <cellStyle name="Normal 21 2 2 2" xfId="1350"/>
    <cellStyle name="Normal 21 2 3" xfId="1351"/>
    <cellStyle name="Normal 21 3" xfId="1352"/>
    <cellStyle name="Normal 21 3 2" xfId="1353"/>
    <cellStyle name="Normal 21 4" xfId="1354"/>
    <cellStyle name="Normal 22" xfId="1355"/>
    <cellStyle name="Normal 22 2" xfId="1356"/>
    <cellStyle name="Normal 22 2 2" xfId="1357"/>
    <cellStyle name="Normal 22 2 2 2" xfId="1358"/>
    <cellStyle name="Normal 22 2 3" xfId="1359"/>
    <cellStyle name="Normal 22 3" xfId="1360"/>
    <cellStyle name="Normal 22 3 2" xfId="1361"/>
    <cellStyle name="Normal 22 4" xfId="1362"/>
    <cellStyle name="Normal 23" xfId="1363"/>
    <cellStyle name="Normal 23 2" xfId="1364"/>
    <cellStyle name="Normal 23 2 2" xfId="1365"/>
    <cellStyle name="Normal 23 2 2 2" xfId="1366"/>
    <cellStyle name="Normal 23 2 3" xfId="1367"/>
    <cellStyle name="Normal 23 3" xfId="1368"/>
    <cellStyle name="Normal 23 3 2" xfId="1369"/>
    <cellStyle name="Normal 23 4" xfId="1370"/>
    <cellStyle name="Normal 24" xfId="1371"/>
    <cellStyle name="Normal 24 2" xfId="1372"/>
    <cellStyle name="Normal 24 2 2" xfId="1373"/>
    <cellStyle name="Normal 24 2 2 2" xfId="1374"/>
    <cellStyle name="Normal 24 2 3" xfId="1375"/>
    <cellStyle name="Normal 24 3" xfId="1376"/>
    <cellStyle name="Normal 24 3 2" xfId="1377"/>
    <cellStyle name="Normal 24 4" xfId="1378"/>
    <cellStyle name="Normal 25" xfId="1379"/>
    <cellStyle name="Normal 25 2" xfId="1380"/>
    <cellStyle name="Normal 25 2 2" xfId="1381"/>
    <cellStyle name="Normal 25 2 2 2" xfId="1382"/>
    <cellStyle name="Normal 25 2 3" xfId="1383"/>
    <cellStyle name="Normal 25 3" xfId="1384"/>
    <cellStyle name="Normal 25 3 2" xfId="1385"/>
    <cellStyle name="Normal 25 4" xfId="1386"/>
    <cellStyle name="Normal 26" xfId="1387"/>
    <cellStyle name="Normal 26 2" xfId="1388"/>
    <cellStyle name="Normal 26 2 2" xfId="1389"/>
    <cellStyle name="Normal 26 2 2 2" xfId="1390"/>
    <cellStyle name="Normal 26 2 3" xfId="1391"/>
    <cellStyle name="Normal 26 3" xfId="1392"/>
    <cellStyle name="Normal 26 3 2" xfId="1393"/>
    <cellStyle name="Normal 26 4" xfId="1394"/>
    <cellStyle name="Normal 27" xfId="1395"/>
    <cellStyle name="Normal 27 2" xfId="1396"/>
    <cellStyle name="Normal 27 2 2" xfId="1397"/>
    <cellStyle name="Normal 27 2 2 2" xfId="1398"/>
    <cellStyle name="Normal 27 2 3" xfId="1399"/>
    <cellStyle name="Normal 27 3" xfId="1400"/>
    <cellStyle name="Normal 27 3 2" xfId="1401"/>
    <cellStyle name="Normal 27 4" xfId="1402"/>
    <cellStyle name="Normal 28" xfId="1403"/>
    <cellStyle name="Normal 28 2" xfId="1404"/>
    <cellStyle name="Normal 28 2 2" xfId="1405"/>
    <cellStyle name="Normal 28 2 2 2" xfId="1406"/>
    <cellStyle name="Normal 28 2 3" xfId="1407"/>
    <cellStyle name="Normal 28 3" xfId="1408"/>
    <cellStyle name="Normal 28 3 2" xfId="1409"/>
    <cellStyle name="Normal 28 4" xfId="1410"/>
    <cellStyle name="Normal 29" xfId="1411"/>
    <cellStyle name="Normal 29 2" xfId="1412"/>
    <cellStyle name="Normal 29 2 2" xfId="1413"/>
    <cellStyle name="Normal 29 2 2 2" xfId="1414"/>
    <cellStyle name="Normal 29 2 3" xfId="1415"/>
    <cellStyle name="Normal 29 3" xfId="1416"/>
    <cellStyle name="Normal 29 3 2" xfId="1417"/>
    <cellStyle name="Normal 29 4" xfId="1418"/>
    <cellStyle name="Normal 3" xfId="1419"/>
    <cellStyle name="Normal 3 10" xfId="1420"/>
    <cellStyle name="Normal 3 10 2" xfId="1421"/>
    <cellStyle name="Normal 3 10 2 2" xfId="1422"/>
    <cellStyle name="Normal 3 10 3" xfId="1423"/>
    <cellStyle name="Normal 3 11" xfId="1424"/>
    <cellStyle name="Normal 3 11 2" xfId="1425"/>
    <cellStyle name="Normal 3 12" xfId="1426"/>
    <cellStyle name="Normal 3 2" xfId="1427"/>
    <cellStyle name="Normal 3 2 10" xfId="1428"/>
    <cellStyle name="Normal 3 2 11" xfId="1429"/>
    <cellStyle name="Normal 3 2 2" xfId="1430"/>
    <cellStyle name="Normal 3 2 2 2" xfId="1431"/>
    <cellStyle name="Normal 3 2 2 2 2" xfId="1432"/>
    <cellStyle name="Normal 3 2 2 2 2 2" xfId="1433"/>
    <cellStyle name="Normal 3 2 2 2 2 2 2" xfId="1434"/>
    <cellStyle name="Normal 3 2 2 2 2 2 2 2" xfId="1435"/>
    <cellStyle name="Normal 3 2 2 2 2 2 3" xfId="1436"/>
    <cellStyle name="Normal 3 2 2 2 2 3" xfId="1437"/>
    <cellStyle name="Normal 3 2 2 2 2 3 2" xfId="1438"/>
    <cellStyle name="Normal 3 2 2 2 2 4" xfId="1439"/>
    <cellStyle name="Normal 3 2 2 2 3" xfId="1440"/>
    <cellStyle name="Normal 3 2 2 2 3 2" xfId="1441"/>
    <cellStyle name="Normal 3 2 2 2 3 2 2" xfId="1442"/>
    <cellStyle name="Normal 3 2 2 2 3 3" xfId="1443"/>
    <cellStyle name="Normal 3 2 2 2 4" xfId="1444"/>
    <cellStyle name="Normal 3 2 2 2 4 2" xfId="1445"/>
    <cellStyle name="Normal 3 2 2 2 5" xfId="1446"/>
    <cellStyle name="Normal 3 2 2 3" xfId="1447"/>
    <cellStyle name="Normal 3 2 2 3 2" xfId="1448"/>
    <cellStyle name="Normal 3 2 2 3 2 2" xfId="1449"/>
    <cellStyle name="Normal 3 2 2 3 2 2 2" xfId="1450"/>
    <cellStyle name="Normal 3 2 2 3 2 3" xfId="1451"/>
    <cellStyle name="Normal 3 2 2 3 3" xfId="1452"/>
    <cellStyle name="Normal 3 2 2 3 3 2" xfId="1453"/>
    <cellStyle name="Normal 3 2 2 3 4" xfId="1454"/>
    <cellStyle name="Normal 3 2 2 4" xfId="1455"/>
    <cellStyle name="Normal 3 2 2 4 2" xfId="1456"/>
    <cellStyle name="Normal 3 2 2 4 2 2" xfId="1457"/>
    <cellStyle name="Normal 3 2 2 4 3" xfId="1458"/>
    <cellStyle name="Normal 3 2 2 5" xfId="1459"/>
    <cellStyle name="Normal 3 2 2 5 2" xfId="1460"/>
    <cellStyle name="Normal 3 2 2 6" xfId="1461"/>
    <cellStyle name="Normal 3 2 3" xfId="1462"/>
    <cellStyle name="Normal 3 2 3 2" xfId="1463"/>
    <cellStyle name="Normal 3 2 3 2 2" xfId="1464"/>
    <cellStyle name="Normal 3 2 3 2 2 2" xfId="1465"/>
    <cellStyle name="Normal 3 2 3 2 2 2 2" xfId="1466"/>
    <cellStyle name="Normal 3 2 3 2 2 3" xfId="1467"/>
    <cellStyle name="Normal 3 2 3 2 3" xfId="1468"/>
    <cellStyle name="Normal 3 2 3 2 3 2" xfId="1469"/>
    <cellStyle name="Normal 3 2 3 2 4" xfId="1470"/>
    <cellStyle name="Normal 3 2 3 3" xfId="1471"/>
    <cellStyle name="Normal 3 2 3 3 2" xfId="1472"/>
    <cellStyle name="Normal 3 2 3 3 2 2" xfId="1473"/>
    <cellStyle name="Normal 3 2 3 3 3" xfId="1474"/>
    <cellStyle name="Normal 3 2 3 4" xfId="1475"/>
    <cellStyle name="Normal 3 2 3 4 2" xfId="1476"/>
    <cellStyle name="Normal 3 2 3 5" xfId="1477"/>
    <cellStyle name="Normal 3 2 4" xfId="1478"/>
    <cellStyle name="Normal 3 2 4 2" xfId="1479"/>
    <cellStyle name="Normal 3 2 4 2 2" xfId="1480"/>
    <cellStyle name="Normal 3 2 4 2 2 2" xfId="1481"/>
    <cellStyle name="Normal 3 2 4 2 3" xfId="1482"/>
    <cellStyle name="Normal 3 2 4 3" xfId="1483"/>
    <cellStyle name="Normal 3 2 4 3 2" xfId="1484"/>
    <cellStyle name="Normal 3 2 4 4" xfId="1485"/>
    <cellStyle name="Normal 3 2 5" xfId="1486"/>
    <cellStyle name="Normal 3 2 5 2" xfId="1487"/>
    <cellStyle name="Normal 3 2 5 2 2" xfId="1488"/>
    <cellStyle name="Normal 3 2 5 3" xfId="1489"/>
    <cellStyle name="Normal 3 2 6" xfId="1490"/>
    <cellStyle name="Normal 3 2 6 2" xfId="1491"/>
    <cellStyle name="Normal 3 2 7" xfId="1492"/>
    <cellStyle name="Normal 3 2 8" xfId="1493"/>
    <cellStyle name="Normal 3 2 9" xfId="1494"/>
    <cellStyle name="Normal 3 3" xfId="1495"/>
    <cellStyle name="Normal 3 3 2" xfId="1496"/>
    <cellStyle name="Normal 3 3 2 2" xfId="1497"/>
    <cellStyle name="Normal 3 3 2 2 2" xfId="1498"/>
    <cellStyle name="Normal 3 3 2 2 2 2" xfId="1499"/>
    <cellStyle name="Normal 3 3 2 2 2 2 2" xfId="1500"/>
    <cellStyle name="Normal 3 3 2 2 2 3" xfId="1501"/>
    <cellStyle name="Normal 3 3 2 2 3" xfId="1502"/>
    <cellStyle name="Normal 3 3 2 2 3 2" xfId="1503"/>
    <cellStyle name="Normal 3 3 2 2 4" xfId="1504"/>
    <cellStyle name="Normal 3 3 2 3" xfId="1505"/>
    <cellStyle name="Normal 3 3 2 3 2" xfId="1506"/>
    <cellStyle name="Normal 3 3 2 3 2 2" xfId="1507"/>
    <cellStyle name="Normal 3 3 2 3 3" xfId="1508"/>
    <cellStyle name="Normal 3 3 2 4" xfId="1509"/>
    <cellStyle name="Normal 3 3 2 4 2" xfId="1510"/>
    <cellStyle name="Normal 3 3 2 5" xfId="1511"/>
    <cellStyle name="Normal 3 3 3" xfId="1512"/>
    <cellStyle name="Normal 3 3 3 2" xfId="1513"/>
    <cellStyle name="Normal 3 3 3 2 2" xfId="1514"/>
    <cellStyle name="Normal 3 3 3 2 2 2" xfId="1515"/>
    <cellStyle name="Normal 3 3 3 2 3" xfId="1516"/>
    <cellStyle name="Normal 3 3 3 3" xfId="1517"/>
    <cellStyle name="Normal 3 3 3 3 2" xfId="1518"/>
    <cellStyle name="Normal 3 3 3 4" xfId="1519"/>
    <cellStyle name="Normal 3 3 4" xfId="1520"/>
    <cellStyle name="Normal 3 3 4 2" xfId="1521"/>
    <cellStyle name="Normal 3 3 4 2 2" xfId="1522"/>
    <cellStyle name="Normal 3 3 4 3" xfId="1523"/>
    <cellStyle name="Normal 3 3 5" xfId="1524"/>
    <cellStyle name="Normal 3 3 5 2" xfId="1525"/>
    <cellStyle name="Normal 3 3 6" xfId="1526"/>
    <cellStyle name="Normal 3 3 7" xfId="1527"/>
    <cellStyle name="Normal 3 3 8" xfId="1528"/>
    <cellStyle name="Normal 3 4" xfId="1529"/>
    <cellStyle name="Normal 3 4 2" xfId="1530"/>
    <cellStyle name="Normal 3 4 2 2" xfId="1531"/>
    <cellStyle name="Normal 3 4 2 2 2" xfId="1532"/>
    <cellStyle name="Normal 3 4 2 2 2 2" xfId="1533"/>
    <cellStyle name="Normal 3 4 2 2 3" xfId="1534"/>
    <cellStyle name="Normal 3 4 2 3" xfId="1535"/>
    <cellStyle name="Normal 3 4 2 3 2" xfId="1536"/>
    <cellStyle name="Normal 3 4 2 4" xfId="1537"/>
    <cellStyle name="Normal 3 4 3" xfId="1538"/>
    <cellStyle name="Normal 3 4 3 2" xfId="1539"/>
    <cellStyle name="Normal 3 4 3 2 2" xfId="1540"/>
    <cellStyle name="Normal 3 4 3 3" xfId="1541"/>
    <cellStyle name="Normal 3 4 4" xfId="1542"/>
    <cellStyle name="Normal 3 4 4 2" xfId="1543"/>
    <cellStyle name="Normal 3 4 5" xfId="1544"/>
    <cellStyle name="Normal 3 4 6" xfId="1545"/>
    <cellStyle name="Normal 3 4 7" xfId="1546"/>
    <cellStyle name="Normal 3 4 8" xfId="1547"/>
    <cellStyle name="Normal 3 5" xfId="1548"/>
    <cellStyle name="Normal 3 5 2" xfId="1549"/>
    <cellStyle name="Normal 3 5 2 2" xfId="1550"/>
    <cellStyle name="Normal 3 5 2 2 2" xfId="1551"/>
    <cellStyle name="Normal 3 5 2 3" xfId="1552"/>
    <cellStyle name="Normal 3 5 3" xfId="1553"/>
    <cellStyle name="Normal 3 5 3 2" xfId="1554"/>
    <cellStyle name="Normal 3 5 4" xfId="1555"/>
    <cellStyle name="Normal 3 6" xfId="1556"/>
    <cellStyle name="Normal 3 6 2" xfId="1557"/>
    <cellStyle name="Normal 3 6 2 2" xfId="1558"/>
    <cellStyle name="Normal 3 6 3" xfId="1559"/>
    <cellStyle name="Normal 3 7" xfId="1560"/>
    <cellStyle name="Normal 3 7 2" xfId="1561"/>
    <cellStyle name="Normal 3 8" xfId="1562"/>
    <cellStyle name="Normal 3 8 2" xfId="1563"/>
    <cellStyle name="Normal 3 8 2 2" xfId="1564"/>
    <cellStyle name="Normal 3 8 3" xfId="1565"/>
    <cellStyle name="Normal 3 8 4" xfId="1566"/>
    <cellStyle name="Normal 3 9" xfId="1567"/>
    <cellStyle name="Normal 30" xfId="1568"/>
    <cellStyle name="Normal 30 2" xfId="1569"/>
    <cellStyle name="Normal 30 2 2" xfId="1570"/>
    <cellStyle name="Normal 30 2 2 2" xfId="1571"/>
    <cellStyle name="Normal 30 2 3" xfId="1572"/>
    <cellStyle name="Normal 30 3" xfId="1573"/>
    <cellStyle name="Normal 30 3 2" xfId="1574"/>
    <cellStyle name="Normal 30 4" xfId="1575"/>
    <cellStyle name="Normal 31" xfId="1576"/>
    <cellStyle name="Normal 31 2" xfId="1577"/>
    <cellStyle name="Normal 31 2 2" xfId="1578"/>
    <cellStyle name="Normal 31 2 2 2" xfId="1579"/>
    <cellStyle name="Normal 31 2 3" xfId="1580"/>
    <cellStyle name="Normal 31 3" xfId="1581"/>
    <cellStyle name="Normal 31 3 2" xfId="1582"/>
    <cellStyle name="Normal 31 4" xfId="1583"/>
    <cellStyle name="Normal 32" xfId="1584"/>
    <cellStyle name="Normal 32 2" xfId="1585"/>
    <cellStyle name="Normal 32 2 2" xfId="1586"/>
    <cellStyle name="Normal 32 2 2 2" xfId="1587"/>
    <cellStyle name="Normal 32 2 3" xfId="1588"/>
    <cellStyle name="Normal 32 3" xfId="1589"/>
    <cellStyle name="Normal 32 3 2" xfId="1590"/>
    <cellStyle name="Normal 32 4" xfId="1591"/>
    <cellStyle name="Normal 33" xfId="1592"/>
    <cellStyle name="Normal 33 2" xfId="1593"/>
    <cellStyle name="Normal 33 2 2" xfId="1594"/>
    <cellStyle name="Normal 33 2 2 2" xfId="1595"/>
    <cellStyle name="Normal 33 2 3" xfId="1596"/>
    <cellStyle name="Normal 33 3" xfId="1597"/>
    <cellStyle name="Normal 33 3 2" xfId="1598"/>
    <cellStyle name="Normal 33 4" xfId="1599"/>
    <cellStyle name="Normal 34" xfId="1600"/>
    <cellStyle name="Normal 34 2" xfId="1601"/>
    <cellStyle name="Normal 34 2 2" xfId="1602"/>
    <cellStyle name="Normal 34 2 2 2" xfId="1603"/>
    <cellStyle name="Normal 34 2 3" xfId="1604"/>
    <cellStyle name="Normal 34 3" xfId="1605"/>
    <cellStyle name="Normal 34 3 2" xfId="1606"/>
    <cellStyle name="Normal 34 4" xfId="1607"/>
    <cellStyle name="Normal 35" xfId="1608"/>
    <cellStyle name="Normal 35 2" xfId="1609"/>
    <cellStyle name="Normal 35 2 2" xfId="1610"/>
    <cellStyle name="Normal 35 2 2 2" xfId="1611"/>
    <cellStyle name="Normal 35 2 3" xfId="1612"/>
    <cellStyle name="Normal 35 3" xfId="1613"/>
    <cellStyle name="Normal 35 3 2" xfId="1614"/>
    <cellStyle name="Normal 35 4" xfId="1615"/>
    <cellStyle name="Normal 36" xfId="1616"/>
    <cellStyle name="Normal 36 2" xfId="1617"/>
    <cellStyle name="Normal 36 2 2" xfId="1618"/>
    <cellStyle name="Normal 36 2 2 2" xfId="1619"/>
    <cellStyle name="Normal 36 2 3" xfId="1620"/>
    <cellStyle name="Normal 36 3" xfId="1621"/>
    <cellStyle name="Normal 36 3 2" xfId="1622"/>
    <cellStyle name="Normal 36 4" xfId="1623"/>
    <cellStyle name="Normal 37" xfId="1624"/>
    <cellStyle name="Normal 37 2" xfId="1625"/>
    <cellStyle name="Normal 37 2 2" xfId="1626"/>
    <cellStyle name="Normal 37 2 2 2" xfId="1627"/>
    <cellStyle name="Normal 37 2 3" xfId="1628"/>
    <cellStyle name="Normal 37 3" xfId="1629"/>
    <cellStyle name="Normal 37 3 2" xfId="1630"/>
    <cellStyle name="Normal 37 4" xfId="1631"/>
    <cellStyle name="Normal 38" xfId="1632"/>
    <cellStyle name="Normal 38 2" xfId="1633"/>
    <cellStyle name="Normal 38 2 2" xfId="1634"/>
    <cellStyle name="Normal 38 3" xfId="1635"/>
    <cellStyle name="Normal 39" xfId="1636"/>
    <cellStyle name="Normal 4" xfId="1637"/>
    <cellStyle name="Normal 4 10" xfId="1638"/>
    <cellStyle name="Normal 4 11" xfId="1639"/>
    <cellStyle name="Normal 4 12" xfId="1640"/>
    <cellStyle name="Normal 4 2" xfId="1641"/>
    <cellStyle name="Normal 4 2 10" xfId="1642"/>
    <cellStyle name="Normal 4 2 2" xfId="1643"/>
    <cellStyle name="Normal 4 2 2 2" xfId="1644"/>
    <cellStyle name="Normal 4 2 2 2 2" xfId="1645"/>
    <cellStyle name="Normal 4 2 2 2 2 2" xfId="1646"/>
    <cellStyle name="Normal 4 2 2 2 2 2 2" xfId="1647"/>
    <cellStyle name="Normal 4 2 2 2 2 2 2 2" xfId="1648"/>
    <cellStyle name="Normal 4 2 2 2 2 2 3" xfId="1649"/>
    <cellStyle name="Normal 4 2 2 2 2 3" xfId="1650"/>
    <cellStyle name="Normal 4 2 2 2 2 3 2" xfId="1651"/>
    <cellStyle name="Normal 4 2 2 2 2 4" xfId="1652"/>
    <cellStyle name="Normal 4 2 2 2 3" xfId="1653"/>
    <cellStyle name="Normal 4 2 2 2 3 2" xfId="1654"/>
    <cellStyle name="Normal 4 2 2 2 3 2 2" xfId="1655"/>
    <cellStyle name="Normal 4 2 2 2 3 3" xfId="1656"/>
    <cellStyle name="Normal 4 2 2 2 4" xfId="1657"/>
    <cellStyle name="Normal 4 2 2 2 4 2" xfId="1658"/>
    <cellStyle name="Normal 4 2 2 2 5" xfId="1659"/>
    <cellStyle name="Normal 4 2 2 3" xfId="1660"/>
    <cellStyle name="Normal 4 2 2 3 2" xfId="1661"/>
    <cellStyle name="Normal 4 2 2 3 2 2" xfId="1662"/>
    <cellStyle name="Normal 4 2 2 3 2 2 2" xfId="1663"/>
    <cellStyle name="Normal 4 2 2 3 2 3" xfId="1664"/>
    <cellStyle name="Normal 4 2 2 3 3" xfId="1665"/>
    <cellStyle name="Normal 4 2 2 3 3 2" xfId="1666"/>
    <cellStyle name="Normal 4 2 2 3 4" xfId="1667"/>
    <cellStyle name="Normal 4 2 2 4" xfId="1668"/>
    <cellStyle name="Normal 4 2 2 4 2" xfId="1669"/>
    <cellStyle name="Normal 4 2 2 4 2 2" xfId="1670"/>
    <cellStyle name="Normal 4 2 2 4 3" xfId="1671"/>
    <cellStyle name="Normal 4 2 2 5" xfId="1672"/>
    <cellStyle name="Normal 4 2 2 5 2" xfId="1673"/>
    <cellStyle name="Normal 4 2 2 6" xfId="1674"/>
    <cellStyle name="Normal 4 2 2 7" xfId="1675"/>
    <cellStyle name="Normal 4 2 2 8" xfId="1676"/>
    <cellStyle name="Normal 4 2 3" xfId="1677"/>
    <cellStyle name="Normal 4 2 3 2" xfId="1678"/>
    <cellStyle name="Normal 4 2 3 2 2" xfId="1679"/>
    <cellStyle name="Normal 4 2 3 2 2 2" xfId="1680"/>
    <cellStyle name="Normal 4 2 3 2 2 2 2" xfId="1681"/>
    <cellStyle name="Normal 4 2 3 2 2 3" xfId="1682"/>
    <cellStyle name="Normal 4 2 3 2 3" xfId="1683"/>
    <cellStyle name="Normal 4 2 3 2 3 2" xfId="1684"/>
    <cellStyle name="Normal 4 2 3 2 4" xfId="1685"/>
    <cellStyle name="Normal 4 2 3 3" xfId="1686"/>
    <cellStyle name="Normal 4 2 3 3 2" xfId="1687"/>
    <cellStyle name="Normal 4 2 3 3 2 2" xfId="1688"/>
    <cellStyle name="Normal 4 2 3 3 3" xfId="1689"/>
    <cellStyle name="Normal 4 2 3 4" xfId="1690"/>
    <cellStyle name="Normal 4 2 3 4 2" xfId="1691"/>
    <cellStyle name="Normal 4 2 3 5" xfId="1692"/>
    <cellStyle name="Normal 4 2 4" xfId="1693"/>
    <cellStyle name="Normal 4 2 4 2" xfId="1694"/>
    <cellStyle name="Normal 4 2 4 2 2" xfId="1695"/>
    <cellStyle name="Normal 4 2 4 2 2 2" xfId="1696"/>
    <cellStyle name="Normal 4 2 4 2 3" xfId="1697"/>
    <cellStyle name="Normal 4 2 4 3" xfId="1698"/>
    <cellStyle name="Normal 4 2 4 3 2" xfId="1699"/>
    <cellStyle name="Normal 4 2 4 4" xfId="1700"/>
    <cellStyle name="Normal 4 2 5" xfId="1701"/>
    <cellStyle name="Normal 4 2 5 2" xfId="1702"/>
    <cellStyle name="Normal 4 2 5 2 2" xfId="1703"/>
    <cellStyle name="Normal 4 2 5 3" xfId="1704"/>
    <cellStyle name="Normal 4 2 6" xfId="1705"/>
    <cellStyle name="Normal 4 2 6 2" xfId="1706"/>
    <cellStyle name="Normal 4 2 7" xfId="1707"/>
    <cellStyle name="Normal 4 2 8" xfId="1708"/>
    <cellStyle name="Normal 4 2 9" xfId="1709"/>
    <cellStyle name="Normal 4 3" xfId="1710"/>
    <cellStyle name="Normal 4 3 2" xfId="1711"/>
    <cellStyle name="Normal 4 3 2 2" xfId="1712"/>
    <cellStyle name="Normal 4 3 2 2 2" xfId="1713"/>
    <cellStyle name="Normal 4 3 2 2 2 2" xfId="1714"/>
    <cellStyle name="Normal 4 3 2 2 2 2 2" xfId="1715"/>
    <cellStyle name="Normal 4 3 2 2 2 3" xfId="1716"/>
    <cellStyle name="Normal 4 3 2 2 3" xfId="1717"/>
    <cellStyle name="Normal 4 3 2 2 3 2" xfId="1718"/>
    <cellStyle name="Normal 4 3 2 2 4" xfId="1719"/>
    <cellStyle name="Normal 4 3 2 3" xfId="1720"/>
    <cellStyle name="Normal 4 3 2 3 2" xfId="1721"/>
    <cellStyle name="Normal 4 3 2 3 2 2" xfId="1722"/>
    <cellStyle name="Normal 4 3 2 3 3" xfId="1723"/>
    <cellStyle name="Normal 4 3 2 4" xfId="1724"/>
    <cellStyle name="Normal 4 3 2 4 2" xfId="1725"/>
    <cellStyle name="Normal 4 3 2 5" xfId="1726"/>
    <cellStyle name="Normal 4 3 3" xfId="1727"/>
    <cellStyle name="Normal 4 3 3 2" xfId="1728"/>
    <cellStyle name="Normal 4 3 3 2 2" xfId="1729"/>
    <cellStyle name="Normal 4 3 3 2 2 2" xfId="1730"/>
    <cellStyle name="Normal 4 3 3 2 3" xfId="1731"/>
    <cellStyle name="Normal 4 3 3 3" xfId="1732"/>
    <cellStyle name="Normal 4 3 3 3 2" xfId="1733"/>
    <cellStyle name="Normal 4 3 3 4" xfId="1734"/>
    <cellStyle name="Normal 4 3 4" xfId="1735"/>
    <cellStyle name="Normal 4 3 4 2" xfId="1736"/>
    <cellStyle name="Normal 4 3 4 2 2" xfId="1737"/>
    <cellStyle name="Normal 4 3 4 3" xfId="1738"/>
    <cellStyle name="Normal 4 3 5" xfId="1739"/>
    <cellStyle name="Normal 4 3 5 2" xfId="1740"/>
    <cellStyle name="Normal 4 3 6" xfId="1741"/>
    <cellStyle name="Normal 4 3 7" xfId="1742"/>
    <cellStyle name="Normal 4 3 8" xfId="1743"/>
    <cellStyle name="Normal 4 4" xfId="1744"/>
    <cellStyle name="Normal 4 4 2" xfId="1745"/>
    <cellStyle name="Normal 4 4 2 2" xfId="1746"/>
    <cellStyle name="Normal 4 4 2 2 2" xfId="1747"/>
    <cellStyle name="Normal 4 4 2 2 2 2" xfId="1748"/>
    <cellStyle name="Normal 4 4 2 2 3" xfId="1749"/>
    <cellStyle name="Normal 4 4 2 3" xfId="1750"/>
    <cellStyle name="Normal 4 4 2 3 2" xfId="1751"/>
    <cellStyle name="Normal 4 4 2 4" xfId="1752"/>
    <cellStyle name="Normal 4 4 3" xfId="1753"/>
    <cellStyle name="Normal 4 4 3 2" xfId="1754"/>
    <cellStyle name="Normal 4 4 3 2 2" xfId="1755"/>
    <cellStyle name="Normal 4 4 3 3" xfId="1756"/>
    <cellStyle name="Normal 4 4 4" xfId="1757"/>
    <cellStyle name="Normal 4 4 4 2" xfId="1758"/>
    <cellStyle name="Normal 4 4 5" xfId="1759"/>
    <cellStyle name="Normal 4 5" xfId="1760"/>
    <cellStyle name="Normal 4 5 2" xfId="1761"/>
    <cellStyle name="Normal 4 5 2 2" xfId="1762"/>
    <cellStyle name="Normal 4 5 2 2 2" xfId="1763"/>
    <cellStyle name="Normal 4 5 2 3" xfId="1764"/>
    <cellStyle name="Normal 4 5 3" xfId="1765"/>
    <cellStyle name="Normal 4 5 3 2" xfId="1766"/>
    <cellStyle name="Normal 4 5 4" xfId="1767"/>
    <cellStyle name="Normal 4 6" xfId="1768"/>
    <cellStyle name="Normal 4 6 2" xfId="1769"/>
    <cellStyle name="Normal 4 6 2 2" xfId="1770"/>
    <cellStyle name="Normal 4 6 3" xfId="1771"/>
    <cellStyle name="Normal 4 7" xfId="1772"/>
    <cellStyle name="Normal 4 7 2" xfId="1773"/>
    <cellStyle name="Normal 4 8" xfId="1774"/>
    <cellStyle name="Normal 4 9" xfId="1775"/>
    <cellStyle name="Normal 40" xfId="1776"/>
    <cellStyle name="Normal 40 2" xfId="1777"/>
    <cellStyle name="Normal 41" xfId="1778"/>
    <cellStyle name="Normal 42" xfId="1779"/>
    <cellStyle name="Normal 42 2" xfId="1780"/>
    <cellStyle name="Normal 42 3" xfId="1781"/>
    <cellStyle name="Normal 43" xfId="1782"/>
    <cellStyle name="Normal 43 2" xfId="1783"/>
    <cellStyle name="Normal 44" xfId="1784"/>
    <cellStyle name="Normal 45" xfId="1785"/>
    <cellStyle name="Normal 46" xfId="1786"/>
    <cellStyle name="Normal 47" xfId="1787"/>
    <cellStyle name="Normal 48" xfId="1788"/>
    <cellStyle name="Normal 49" xfId="1789"/>
    <cellStyle name="Normal 5" xfId="1790"/>
    <cellStyle name="Normal 5 10" xfId="1791"/>
    <cellStyle name="Normal 5 11" xfId="1792"/>
    <cellStyle name="Normal 5 12" xfId="1793"/>
    <cellStyle name="Normal 5 2" xfId="1794"/>
    <cellStyle name="Normal 5 2 2" xfId="1795"/>
    <cellStyle name="Normal 5 2 2 2" xfId="1796"/>
    <cellStyle name="Normal 5 2 2 2 2" xfId="1797"/>
    <cellStyle name="Normal 5 2 2 2 2 2" xfId="1798"/>
    <cellStyle name="Normal 5 2 2 2 2 2 2" xfId="1799"/>
    <cellStyle name="Normal 5 2 2 2 2 2 2 2" xfId="1800"/>
    <cellStyle name="Normal 5 2 2 2 2 2 3" xfId="1801"/>
    <cellStyle name="Normal 5 2 2 2 2 3" xfId="1802"/>
    <cellStyle name="Normal 5 2 2 2 2 3 2" xfId="1803"/>
    <cellStyle name="Normal 5 2 2 2 2 4" xfId="1804"/>
    <cellStyle name="Normal 5 2 2 2 3" xfId="1805"/>
    <cellStyle name="Normal 5 2 2 2 3 2" xfId="1806"/>
    <cellStyle name="Normal 5 2 2 2 3 2 2" xfId="1807"/>
    <cellStyle name="Normal 5 2 2 2 3 3" xfId="1808"/>
    <cellStyle name="Normal 5 2 2 2 4" xfId="1809"/>
    <cellStyle name="Normal 5 2 2 2 4 2" xfId="1810"/>
    <cellStyle name="Normal 5 2 2 2 5" xfId="1811"/>
    <cellStyle name="Normal 5 2 2 3" xfId="1812"/>
    <cellStyle name="Normal 5 2 2 3 2" xfId="1813"/>
    <cellStyle name="Normal 5 2 2 3 2 2" xfId="1814"/>
    <cellStyle name="Normal 5 2 2 3 2 2 2" xfId="1815"/>
    <cellStyle name="Normal 5 2 2 3 2 3" xfId="1816"/>
    <cellStyle name="Normal 5 2 2 3 3" xfId="1817"/>
    <cellStyle name="Normal 5 2 2 3 3 2" xfId="1818"/>
    <cellStyle name="Normal 5 2 2 3 4" xfId="1819"/>
    <cellStyle name="Normal 5 2 2 4" xfId="1820"/>
    <cellStyle name="Normal 5 2 2 4 2" xfId="1821"/>
    <cellStyle name="Normal 5 2 2 4 2 2" xfId="1822"/>
    <cellStyle name="Normal 5 2 2 4 3" xfId="1823"/>
    <cellStyle name="Normal 5 2 2 5" xfId="1824"/>
    <cellStyle name="Normal 5 2 2 5 2" xfId="1825"/>
    <cellStyle name="Normal 5 2 2 6" xfId="1826"/>
    <cellStyle name="Normal 5 2 3" xfId="1827"/>
    <cellStyle name="Normal 5 2 3 2" xfId="1828"/>
    <cellStyle name="Normal 5 2 3 2 2" xfId="1829"/>
    <cellStyle name="Normal 5 2 3 2 2 2" xfId="1830"/>
    <cellStyle name="Normal 5 2 3 2 2 2 2" xfId="1831"/>
    <cellStyle name="Normal 5 2 3 2 2 3" xfId="1832"/>
    <cellStyle name="Normal 5 2 3 2 3" xfId="1833"/>
    <cellStyle name="Normal 5 2 3 2 3 2" xfId="1834"/>
    <cellStyle name="Normal 5 2 3 2 4" xfId="1835"/>
    <cellStyle name="Normal 5 2 3 3" xfId="1836"/>
    <cellStyle name="Normal 5 2 3 3 2" xfId="1837"/>
    <cellStyle name="Normal 5 2 3 3 2 2" xfId="1838"/>
    <cellStyle name="Normal 5 2 3 3 3" xfId="1839"/>
    <cellStyle name="Normal 5 2 3 4" xfId="1840"/>
    <cellStyle name="Normal 5 2 3 4 2" xfId="1841"/>
    <cellStyle name="Normal 5 2 3 5" xfId="1842"/>
    <cellStyle name="Normal 5 2 4" xfId="1843"/>
    <cellStyle name="Normal 5 2 4 2" xfId="1844"/>
    <cellStyle name="Normal 5 2 4 2 2" xfId="1845"/>
    <cellStyle name="Normal 5 2 4 2 2 2" xfId="1846"/>
    <cellStyle name="Normal 5 2 4 2 3" xfId="1847"/>
    <cellStyle name="Normal 5 2 4 3" xfId="1848"/>
    <cellStyle name="Normal 5 2 4 3 2" xfId="1849"/>
    <cellStyle name="Normal 5 2 4 4" xfId="1850"/>
    <cellStyle name="Normal 5 2 5" xfId="1851"/>
    <cellStyle name="Normal 5 2 5 2" xfId="1852"/>
    <cellStyle name="Normal 5 2 5 2 2" xfId="1853"/>
    <cellStyle name="Normal 5 2 5 3" xfId="1854"/>
    <cellStyle name="Normal 5 2 6" xfId="1855"/>
    <cellStyle name="Normal 5 2 6 2" xfId="1856"/>
    <cellStyle name="Normal 5 2 7" xfId="1857"/>
    <cellStyle name="Normal 5 2 8" xfId="1858"/>
    <cellStyle name="Normal 5 2 9" xfId="1859"/>
    <cellStyle name="Normal 5 3" xfId="1860"/>
    <cellStyle name="Normal 5 3 2" xfId="1861"/>
    <cellStyle name="Normal 5 3 2 2" xfId="1862"/>
    <cellStyle name="Normal 5 3 2 2 2" xfId="1863"/>
    <cellStyle name="Normal 5 3 2 2 2 2" xfId="1864"/>
    <cellStyle name="Normal 5 3 2 2 2 2 2" xfId="1865"/>
    <cellStyle name="Normal 5 3 2 2 2 3" xfId="1866"/>
    <cellStyle name="Normal 5 3 2 2 3" xfId="1867"/>
    <cellStyle name="Normal 5 3 2 2 3 2" xfId="1868"/>
    <cellStyle name="Normal 5 3 2 2 4" xfId="1869"/>
    <cellStyle name="Normal 5 3 2 3" xfId="1870"/>
    <cellStyle name="Normal 5 3 2 3 2" xfId="1871"/>
    <cellStyle name="Normal 5 3 2 3 2 2" xfId="1872"/>
    <cellStyle name="Normal 5 3 2 3 3" xfId="1873"/>
    <cellStyle name="Normal 5 3 2 4" xfId="1874"/>
    <cellStyle name="Normal 5 3 2 4 2" xfId="1875"/>
    <cellStyle name="Normal 5 3 2 5" xfId="1876"/>
    <cellStyle name="Normal 5 3 3" xfId="1877"/>
    <cellStyle name="Normal 5 3 3 2" xfId="1878"/>
    <cellStyle name="Normal 5 3 3 2 2" xfId="1879"/>
    <cellStyle name="Normal 5 3 3 2 2 2" xfId="1880"/>
    <cellStyle name="Normal 5 3 3 2 3" xfId="1881"/>
    <cellStyle name="Normal 5 3 3 3" xfId="1882"/>
    <cellStyle name="Normal 5 3 3 3 2" xfId="1883"/>
    <cellStyle name="Normal 5 3 3 4" xfId="1884"/>
    <cellStyle name="Normal 5 3 4" xfId="1885"/>
    <cellStyle name="Normal 5 3 4 2" xfId="1886"/>
    <cellStyle name="Normal 5 3 4 2 2" xfId="1887"/>
    <cellStyle name="Normal 5 3 4 3" xfId="1888"/>
    <cellStyle name="Normal 5 3 5" xfId="1889"/>
    <cellStyle name="Normal 5 3 5 2" xfId="1890"/>
    <cellStyle name="Normal 5 3 6" xfId="1891"/>
    <cellStyle name="Normal 5 4" xfId="1892"/>
    <cellStyle name="Normal 5 4 2" xfId="1893"/>
    <cellStyle name="Normal 5 4 2 2" xfId="1894"/>
    <cellStyle name="Normal 5 4 2 2 2" xfId="1895"/>
    <cellStyle name="Normal 5 4 2 2 2 2" xfId="1896"/>
    <cellStyle name="Normal 5 4 2 2 3" xfId="1897"/>
    <cellStyle name="Normal 5 4 2 3" xfId="1898"/>
    <cellStyle name="Normal 5 4 2 3 2" xfId="1899"/>
    <cellStyle name="Normal 5 4 2 4" xfId="1900"/>
    <cellStyle name="Normal 5 4 3" xfId="1901"/>
    <cellStyle name="Normal 5 4 3 2" xfId="1902"/>
    <cellStyle name="Normal 5 4 3 2 2" xfId="1903"/>
    <cellStyle name="Normal 5 4 3 3" xfId="1904"/>
    <cellStyle name="Normal 5 4 4" xfId="1905"/>
    <cellStyle name="Normal 5 4 4 2" xfId="1906"/>
    <cellStyle name="Normal 5 4 5" xfId="1907"/>
    <cellStyle name="Normal 5 5" xfId="1908"/>
    <cellStyle name="Normal 5 5 2" xfId="1909"/>
    <cellStyle name="Normal 5 5 2 2" xfId="1910"/>
    <cellStyle name="Normal 5 5 2 2 2" xfId="1911"/>
    <cellStyle name="Normal 5 5 2 3" xfId="1912"/>
    <cellStyle name="Normal 5 5 3" xfId="1913"/>
    <cellStyle name="Normal 5 5 3 2" xfId="1914"/>
    <cellStyle name="Normal 5 5 4" xfId="1915"/>
    <cellStyle name="Normal 5 6" xfId="1916"/>
    <cellStyle name="Normal 5 6 2" xfId="1917"/>
    <cellStyle name="Normal 5 6 2 2" xfId="1918"/>
    <cellStyle name="Normal 5 6 3" xfId="1919"/>
    <cellStyle name="Normal 5 7" xfId="1920"/>
    <cellStyle name="Normal 5 7 2" xfId="1921"/>
    <cellStyle name="Normal 5 8" xfId="1922"/>
    <cellStyle name="Normal 5 9" xfId="1923"/>
    <cellStyle name="Normal 50" xfId="1924"/>
    <cellStyle name="Normal 51" xfId="1925"/>
    <cellStyle name="Normal 52" xfId="1926"/>
    <cellStyle name="Normal 52 2" xfId="1927"/>
    <cellStyle name="Normal 53" xfId="1928"/>
    <cellStyle name="Normal 56" xfId="1929"/>
    <cellStyle name="Normal 56 2" xfId="1930"/>
    <cellStyle name="Normal 56 2 2" xfId="1931"/>
    <cellStyle name="Normal 56 2 2 2" xfId="1932"/>
    <cellStyle name="Normal 56 2 2 2 2" xfId="1933"/>
    <cellStyle name="Normal 56 2 2 2 2 2" xfId="1934"/>
    <cellStyle name="Normal 56 2 2 2 2 2 2" xfId="1935"/>
    <cellStyle name="Normal 56 2 2 2 2 2 2 2" xfId="1936"/>
    <cellStyle name="Normal 56 2 2 2 2 2 2 2 2" xfId="1937"/>
    <cellStyle name="Normal 56 2 2 2 2 2 2 3" xfId="1938"/>
    <cellStyle name="Normal 56 2 2 2 2 2 3" xfId="1939"/>
    <cellStyle name="Normal 56 2 2 2 2 2 3 2" xfId="1940"/>
    <cellStyle name="Normal 56 2 2 2 2 2 4" xfId="1941"/>
    <cellStyle name="Normal 56 2 2 2 2 3" xfId="1942"/>
    <cellStyle name="Normal 56 2 2 2 2 3 2" xfId="1943"/>
    <cellStyle name="Normal 56 2 2 2 2 3 2 2" xfId="1944"/>
    <cellStyle name="Normal 56 2 2 2 2 3 3" xfId="1945"/>
    <cellStyle name="Normal 56 2 2 2 2 4" xfId="1946"/>
    <cellStyle name="Normal 56 2 2 2 2 4 2" xfId="1947"/>
    <cellStyle name="Normal 56 2 2 2 2 5" xfId="1948"/>
    <cellStyle name="Normal 56 2 2 2 3" xfId="1949"/>
    <cellStyle name="Normal 56 2 2 2 3 2" xfId="1950"/>
    <cellStyle name="Normal 56 2 2 2 3 2 2" xfId="1951"/>
    <cellStyle name="Normal 56 2 2 2 3 2 2 2" xfId="1952"/>
    <cellStyle name="Normal 56 2 2 2 3 2 3" xfId="1953"/>
    <cellStyle name="Normal 56 2 2 2 3 3" xfId="1954"/>
    <cellStyle name="Normal 56 2 2 2 3 3 2" xfId="1955"/>
    <cellStyle name="Normal 56 2 2 2 3 4" xfId="1956"/>
    <cellStyle name="Normal 56 2 2 2 4" xfId="1957"/>
    <cellStyle name="Normal 56 2 2 2 4 2" xfId="1958"/>
    <cellStyle name="Normal 56 2 2 2 4 2 2" xfId="1959"/>
    <cellStyle name="Normal 56 2 2 2 4 3" xfId="1960"/>
    <cellStyle name="Normal 56 2 2 2 5" xfId="1961"/>
    <cellStyle name="Normal 56 2 2 2 5 2" xfId="1962"/>
    <cellStyle name="Normal 56 2 2 2 6" xfId="1963"/>
    <cellStyle name="Normal 56 2 2 3" xfId="1964"/>
    <cellStyle name="Normal 56 2 2 3 2" xfId="1965"/>
    <cellStyle name="Normal 56 2 2 3 2 2" xfId="1966"/>
    <cellStyle name="Normal 56 2 2 3 2 2 2" xfId="1967"/>
    <cellStyle name="Normal 56 2 2 3 2 2 2 2" xfId="1968"/>
    <cellStyle name="Normal 56 2 2 3 2 2 3" xfId="1969"/>
    <cellStyle name="Normal 56 2 2 3 2 3" xfId="1970"/>
    <cellStyle name="Normal 56 2 2 3 2 3 2" xfId="1971"/>
    <cellStyle name="Normal 56 2 2 3 2 4" xfId="1972"/>
    <cellStyle name="Normal 56 2 2 3 3" xfId="1973"/>
    <cellStyle name="Normal 56 2 2 3 3 2" xfId="1974"/>
    <cellStyle name="Normal 56 2 2 3 3 2 2" xfId="1975"/>
    <cellStyle name="Normal 56 2 2 3 3 3" xfId="1976"/>
    <cellStyle name="Normal 56 2 2 3 4" xfId="1977"/>
    <cellStyle name="Normal 56 2 2 3 4 2" xfId="1978"/>
    <cellStyle name="Normal 56 2 2 3 5" xfId="1979"/>
    <cellStyle name="Normal 56 2 2 4" xfId="1980"/>
    <cellStyle name="Normal 56 2 2 4 2" xfId="1981"/>
    <cellStyle name="Normal 56 2 2 4 2 2" xfId="1982"/>
    <cellStyle name="Normal 56 2 2 4 2 2 2" xfId="1983"/>
    <cellStyle name="Normal 56 2 2 4 2 3" xfId="1984"/>
    <cellStyle name="Normal 56 2 2 4 3" xfId="1985"/>
    <cellStyle name="Normal 56 2 2 4 3 2" xfId="1986"/>
    <cellStyle name="Normal 56 2 2 4 4" xfId="1987"/>
    <cellStyle name="Normal 56 2 2 5" xfId="1988"/>
    <cellStyle name="Normal 56 2 2 5 2" xfId="1989"/>
    <cellStyle name="Normal 56 2 2 5 2 2" xfId="1990"/>
    <cellStyle name="Normal 56 2 2 5 3" xfId="1991"/>
    <cellStyle name="Normal 56 2 2 6" xfId="1992"/>
    <cellStyle name="Normal 56 2 2 6 2" xfId="1993"/>
    <cellStyle name="Normal 56 2 2 7" xfId="1994"/>
    <cellStyle name="Normal 56 2 3" xfId="1995"/>
    <cellStyle name="Normal 56 2 3 2" xfId="1996"/>
    <cellStyle name="Normal 56 2 3 2 2" xfId="1997"/>
    <cellStyle name="Normal 56 2 3 2 2 2" xfId="1998"/>
    <cellStyle name="Normal 56 2 3 2 2 2 2" xfId="1999"/>
    <cellStyle name="Normal 56 2 3 2 2 2 2 2" xfId="2000"/>
    <cellStyle name="Normal 56 2 3 2 2 2 3" xfId="2001"/>
    <cellStyle name="Normal 56 2 3 2 2 3" xfId="2002"/>
    <cellStyle name="Normal 56 2 3 2 2 3 2" xfId="2003"/>
    <cellStyle name="Normal 56 2 3 2 2 4" xfId="2004"/>
    <cellStyle name="Normal 56 2 3 2 3" xfId="2005"/>
    <cellStyle name="Normal 56 2 3 2 3 2" xfId="2006"/>
    <cellStyle name="Normal 56 2 3 2 3 2 2" xfId="2007"/>
    <cellStyle name="Normal 56 2 3 2 3 3" xfId="2008"/>
    <cellStyle name="Normal 56 2 3 2 4" xfId="2009"/>
    <cellStyle name="Normal 56 2 3 2 4 2" xfId="2010"/>
    <cellStyle name="Normal 56 2 3 2 5" xfId="2011"/>
    <cellStyle name="Normal 56 2 3 3" xfId="2012"/>
    <cellStyle name="Normal 56 2 3 3 2" xfId="2013"/>
    <cellStyle name="Normal 56 2 3 3 2 2" xfId="2014"/>
    <cellStyle name="Normal 56 2 3 3 2 2 2" xfId="2015"/>
    <cellStyle name="Normal 56 2 3 3 2 3" xfId="2016"/>
    <cellStyle name="Normal 56 2 3 3 3" xfId="2017"/>
    <cellStyle name="Normal 56 2 3 3 3 2" xfId="2018"/>
    <cellStyle name="Normal 56 2 3 3 4" xfId="2019"/>
    <cellStyle name="Normal 56 2 3 4" xfId="2020"/>
    <cellStyle name="Normal 56 2 3 4 2" xfId="2021"/>
    <cellStyle name="Normal 56 2 3 4 2 2" xfId="2022"/>
    <cellStyle name="Normal 56 2 3 4 3" xfId="2023"/>
    <cellStyle name="Normal 56 2 3 5" xfId="2024"/>
    <cellStyle name="Normal 56 2 3 5 2" xfId="2025"/>
    <cellStyle name="Normal 56 2 3 6" xfId="2026"/>
    <cellStyle name="Normal 56 2 4" xfId="2027"/>
    <cellStyle name="Normal 56 2 4 2" xfId="2028"/>
    <cellStyle name="Normal 56 2 4 2 2" xfId="2029"/>
    <cellStyle name="Normal 56 2 4 2 2 2" xfId="2030"/>
    <cellStyle name="Normal 56 2 4 2 2 2 2" xfId="2031"/>
    <cellStyle name="Normal 56 2 4 2 2 3" xfId="2032"/>
    <cellStyle name="Normal 56 2 4 2 3" xfId="2033"/>
    <cellStyle name="Normal 56 2 4 2 3 2" xfId="2034"/>
    <cellStyle name="Normal 56 2 4 2 4" xfId="2035"/>
    <cellStyle name="Normal 56 2 4 3" xfId="2036"/>
    <cellStyle name="Normal 56 2 4 3 2" xfId="2037"/>
    <cellStyle name="Normal 56 2 4 3 2 2" xfId="2038"/>
    <cellStyle name="Normal 56 2 4 3 3" xfId="2039"/>
    <cellStyle name="Normal 56 2 4 4" xfId="2040"/>
    <cellStyle name="Normal 56 2 4 4 2" xfId="2041"/>
    <cellStyle name="Normal 56 2 4 5" xfId="2042"/>
    <cellStyle name="Normal 56 2 5" xfId="2043"/>
    <cellStyle name="Normal 56 2 5 2" xfId="2044"/>
    <cellStyle name="Normal 56 2 5 2 2" xfId="2045"/>
    <cellStyle name="Normal 56 2 5 2 2 2" xfId="2046"/>
    <cellStyle name="Normal 56 2 5 2 3" xfId="2047"/>
    <cellStyle name="Normal 56 2 5 3" xfId="2048"/>
    <cellStyle name="Normal 56 2 5 3 2" xfId="2049"/>
    <cellStyle name="Normal 56 2 5 4" xfId="2050"/>
    <cellStyle name="Normal 56 2 6" xfId="2051"/>
    <cellStyle name="Normal 56 2 6 2" xfId="2052"/>
    <cellStyle name="Normal 56 2 6 2 2" xfId="2053"/>
    <cellStyle name="Normal 56 2 6 3" xfId="2054"/>
    <cellStyle name="Normal 56 2 7" xfId="2055"/>
    <cellStyle name="Normal 56 2 7 2" xfId="2056"/>
    <cellStyle name="Normal 56 2 8" xfId="2057"/>
    <cellStyle name="Normal 56 3" xfId="2058"/>
    <cellStyle name="Normal 56 3 2" xfId="2059"/>
    <cellStyle name="Normal 56 3 2 2" xfId="2060"/>
    <cellStyle name="Normal 56 3 2 2 2" xfId="2061"/>
    <cellStyle name="Normal 56 3 2 2 2 2" xfId="2062"/>
    <cellStyle name="Normal 56 3 2 2 2 2 2" xfId="2063"/>
    <cellStyle name="Normal 56 3 2 2 2 2 2 2" xfId="2064"/>
    <cellStyle name="Normal 56 3 2 2 2 2 3" xfId="2065"/>
    <cellStyle name="Normal 56 3 2 2 2 3" xfId="2066"/>
    <cellStyle name="Normal 56 3 2 2 2 3 2" xfId="2067"/>
    <cellStyle name="Normal 56 3 2 2 2 4" xfId="2068"/>
    <cellStyle name="Normal 56 3 2 2 3" xfId="2069"/>
    <cellStyle name="Normal 56 3 2 2 3 2" xfId="2070"/>
    <cellStyle name="Normal 56 3 2 2 3 2 2" xfId="2071"/>
    <cellStyle name="Normal 56 3 2 2 3 3" xfId="2072"/>
    <cellStyle name="Normal 56 3 2 2 4" xfId="2073"/>
    <cellStyle name="Normal 56 3 2 2 4 2" xfId="2074"/>
    <cellStyle name="Normal 56 3 2 2 5" xfId="2075"/>
    <cellStyle name="Normal 56 3 2 3" xfId="2076"/>
    <cellStyle name="Normal 56 3 2 3 2" xfId="2077"/>
    <cellStyle name="Normal 56 3 2 3 2 2" xfId="2078"/>
    <cellStyle name="Normal 56 3 2 3 2 2 2" xfId="2079"/>
    <cellStyle name="Normal 56 3 2 3 2 3" xfId="2080"/>
    <cellStyle name="Normal 56 3 2 3 3" xfId="2081"/>
    <cellStyle name="Normal 56 3 2 3 3 2" xfId="2082"/>
    <cellStyle name="Normal 56 3 2 3 4" xfId="2083"/>
    <cellStyle name="Normal 56 3 2 4" xfId="2084"/>
    <cellStyle name="Normal 56 3 2 4 2" xfId="2085"/>
    <cellStyle name="Normal 56 3 2 4 2 2" xfId="2086"/>
    <cellStyle name="Normal 56 3 2 4 3" xfId="2087"/>
    <cellStyle name="Normal 56 3 2 5" xfId="2088"/>
    <cellStyle name="Normal 56 3 2 5 2" xfId="2089"/>
    <cellStyle name="Normal 56 3 2 6" xfId="2090"/>
    <cellStyle name="Normal 56 3 3" xfId="2091"/>
    <cellStyle name="Normal 56 3 3 2" xfId="2092"/>
    <cellStyle name="Normal 56 3 3 2 2" xfId="2093"/>
    <cellStyle name="Normal 56 3 3 2 2 2" xfId="2094"/>
    <cellStyle name="Normal 56 3 3 2 2 2 2" xfId="2095"/>
    <cellStyle name="Normal 56 3 3 2 2 3" xfId="2096"/>
    <cellStyle name="Normal 56 3 3 2 3" xfId="2097"/>
    <cellStyle name="Normal 56 3 3 2 3 2" xfId="2098"/>
    <cellStyle name="Normal 56 3 3 2 4" xfId="2099"/>
    <cellStyle name="Normal 56 3 3 3" xfId="2100"/>
    <cellStyle name="Normal 56 3 3 3 2" xfId="2101"/>
    <cellStyle name="Normal 56 3 3 3 2 2" xfId="2102"/>
    <cellStyle name="Normal 56 3 3 3 3" xfId="2103"/>
    <cellStyle name="Normal 56 3 3 4" xfId="2104"/>
    <cellStyle name="Normal 56 3 3 4 2" xfId="2105"/>
    <cellStyle name="Normal 56 3 3 5" xfId="2106"/>
    <cellStyle name="Normal 56 3 4" xfId="2107"/>
    <cellStyle name="Normal 56 3 4 2" xfId="2108"/>
    <cellStyle name="Normal 56 3 4 2 2" xfId="2109"/>
    <cellStyle name="Normal 56 3 4 2 2 2" xfId="2110"/>
    <cellStyle name="Normal 56 3 4 2 3" xfId="2111"/>
    <cellStyle name="Normal 56 3 4 3" xfId="2112"/>
    <cellStyle name="Normal 56 3 4 3 2" xfId="2113"/>
    <cellStyle name="Normal 56 3 4 4" xfId="2114"/>
    <cellStyle name="Normal 56 3 5" xfId="2115"/>
    <cellStyle name="Normal 56 3 5 2" xfId="2116"/>
    <cellStyle name="Normal 56 3 5 2 2" xfId="2117"/>
    <cellStyle name="Normal 56 3 5 3" xfId="2118"/>
    <cellStyle name="Normal 56 3 6" xfId="2119"/>
    <cellStyle name="Normal 56 3 6 2" xfId="2120"/>
    <cellStyle name="Normal 56 3 7" xfId="2121"/>
    <cellStyle name="Normal 56 4" xfId="2122"/>
    <cellStyle name="Normal 56 4 2" xfId="2123"/>
    <cellStyle name="Normal 56 4 2 2" xfId="2124"/>
    <cellStyle name="Normal 56 4 2 2 2" xfId="2125"/>
    <cellStyle name="Normal 56 4 2 2 2 2" xfId="2126"/>
    <cellStyle name="Normal 56 4 2 2 2 2 2" xfId="2127"/>
    <cellStyle name="Normal 56 4 2 2 2 3" xfId="2128"/>
    <cellStyle name="Normal 56 4 2 2 3" xfId="2129"/>
    <cellStyle name="Normal 56 4 2 2 3 2" xfId="2130"/>
    <cellStyle name="Normal 56 4 2 2 4" xfId="2131"/>
    <cellStyle name="Normal 56 4 2 3" xfId="2132"/>
    <cellStyle name="Normal 56 4 2 3 2" xfId="2133"/>
    <cellStyle name="Normal 56 4 2 3 2 2" xfId="2134"/>
    <cellStyle name="Normal 56 4 2 3 3" xfId="2135"/>
    <cellStyle name="Normal 56 4 2 4" xfId="2136"/>
    <cellStyle name="Normal 56 4 2 4 2" xfId="2137"/>
    <cellStyle name="Normal 56 4 2 5" xfId="2138"/>
    <cellStyle name="Normal 56 4 3" xfId="2139"/>
    <cellStyle name="Normal 56 4 3 2" xfId="2140"/>
    <cellStyle name="Normal 56 4 3 2 2" xfId="2141"/>
    <cellStyle name="Normal 56 4 3 2 2 2" xfId="2142"/>
    <cellStyle name="Normal 56 4 3 2 3" xfId="2143"/>
    <cellStyle name="Normal 56 4 3 3" xfId="2144"/>
    <cellStyle name="Normal 56 4 3 3 2" xfId="2145"/>
    <cellStyle name="Normal 56 4 3 4" xfId="2146"/>
    <cellStyle name="Normal 56 4 4" xfId="2147"/>
    <cellStyle name="Normal 56 4 4 2" xfId="2148"/>
    <cellStyle name="Normal 56 4 4 2 2" xfId="2149"/>
    <cellStyle name="Normal 56 4 4 3" xfId="2150"/>
    <cellStyle name="Normal 56 4 5" xfId="2151"/>
    <cellStyle name="Normal 56 4 5 2" xfId="2152"/>
    <cellStyle name="Normal 56 4 6" xfId="2153"/>
    <cellStyle name="Normal 56 5" xfId="2154"/>
    <cellStyle name="Normal 56 5 2" xfId="2155"/>
    <cellStyle name="Normal 56 5 2 2" xfId="2156"/>
    <cellStyle name="Normal 56 5 2 2 2" xfId="2157"/>
    <cellStyle name="Normal 56 5 2 2 2 2" xfId="2158"/>
    <cellStyle name="Normal 56 5 2 2 3" xfId="2159"/>
    <cellStyle name="Normal 56 5 2 3" xfId="2160"/>
    <cellStyle name="Normal 56 5 2 3 2" xfId="2161"/>
    <cellStyle name="Normal 56 5 2 4" xfId="2162"/>
    <cellStyle name="Normal 56 5 3" xfId="2163"/>
    <cellStyle name="Normal 56 5 3 2" xfId="2164"/>
    <cellStyle name="Normal 56 5 3 2 2" xfId="2165"/>
    <cellStyle name="Normal 56 5 3 3" xfId="2166"/>
    <cellStyle name="Normal 56 5 4" xfId="2167"/>
    <cellStyle name="Normal 56 5 4 2" xfId="2168"/>
    <cellStyle name="Normal 56 5 5" xfId="2169"/>
    <cellStyle name="Normal 56 6" xfId="2170"/>
    <cellStyle name="Normal 56 6 2" xfId="2171"/>
    <cellStyle name="Normal 56 6 2 2" xfId="2172"/>
    <cellStyle name="Normal 56 6 2 2 2" xfId="2173"/>
    <cellStyle name="Normal 56 6 2 3" xfId="2174"/>
    <cellStyle name="Normal 56 6 3" xfId="2175"/>
    <cellStyle name="Normal 56 6 3 2" xfId="2176"/>
    <cellStyle name="Normal 56 6 4" xfId="2177"/>
    <cellStyle name="Normal 56 7" xfId="2178"/>
    <cellStyle name="Normal 56 7 2" xfId="2179"/>
    <cellStyle name="Normal 56 7 2 2" xfId="2180"/>
    <cellStyle name="Normal 56 7 3" xfId="2181"/>
    <cellStyle name="Normal 56 8" xfId="2182"/>
    <cellStyle name="Normal 56 8 2" xfId="2183"/>
    <cellStyle name="Normal 56 9" xfId="2184"/>
    <cellStyle name="Normal 6" xfId="2185"/>
    <cellStyle name="Normal 6 2" xfId="2186"/>
    <cellStyle name="Normal 6 2 2" xfId="2187"/>
    <cellStyle name="Normal 6 2 2 2" xfId="2188"/>
    <cellStyle name="Normal 6 2 2 2 2" xfId="2189"/>
    <cellStyle name="Normal 6 2 2 2 2 2" xfId="2190"/>
    <cellStyle name="Normal 6 2 2 2 2 2 2" xfId="2191"/>
    <cellStyle name="Normal 6 2 2 2 2 2 2 2" xfId="2192"/>
    <cellStyle name="Normal 6 2 2 2 2 2 3" xfId="2193"/>
    <cellStyle name="Normal 6 2 2 2 2 3" xfId="2194"/>
    <cellStyle name="Normal 6 2 2 2 2 3 2" xfId="2195"/>
    <cellStyle name="Normal 6 2 2 2 2 4" xfId="2196"/>
    <cellStyle name="Normal 6 2 2 2 3" xfId="2197"/>
    <cellStyle name="Normal 6 2 2 2 3 2" xfId="2198"/>
    <cellStyle name="Normal 6 2 2 2 3 2 2" xfId="2199"/>
    <cellStyle name="Normal 6 2 2 2 3 3" xfId="2200"/>
    <cellStyle name="Normal 6 2 2 2 4" xfId="2201"/>
    <cellStyle name="Normal 6 2 2 2 4 2" xfId="2202"/>
    <cellStyle name="Normal 6 2 2 2 5" xfId="2203"/>
    <cellStyle name="Normal 6 2 2 3" xfId="2204"/>
    <cellStyle name="Normal 6 2 2 3 2" xfId="2205"/>
    <cellStyle name="Normal 6 2 2 3 2 2" xfId="2206"/>
    <cellStyle name="Normal 6 2 2 3 2 2 2" xfId="2207"/>
    <cellStyle name="Normal 6 2 2 3 2 3" xfId="2208"/>
    <cellStyle name="Normal 6 2 2 3 3" xfId="2209"/>
    <cellStyle name="Normal 6 2 2 3 3 2" xfId="2210"/>
    <cellStyle name="Normal 6 2 2 3 4" xfId="2211"/>
    <cellStyle name="Normal 6 2 2 4" xfId="2212"/>
    <cellStyle name="Normal 6 2 2 4 2" xfId="2213"/>
    <cellStyle name="Normal 6 2 2 4 2 2" xfId="2214"/>
    <cellStyle name="Normal 6 2 2 4 3" xfId="2215"/>
    <cellStyle name="Normal 6 2 2 5" xfId="2216"/>
    <cellStyle name="Normal 6 2 2 5 2" xfId="2217"/>
    <cellStyle name="Normal 6 2 2 6" xfId="2218"/>
    <cellStyle name="Normal 6 2 3" xfId="2219"/>
    <cellStyle name="Normal 6 2 3 2" xfId="2220"/>
    <cellStyle name="Normal 6 2 3 2 2" xfId="2221"/>
    <cellStyle name="Normal 6 2 3 2 2 2" xfId="2222"/>
    <cellStyle name="Normal 6 2 3 2 2 2 2" xfId="2223"/>
    <cellStyle name="Normal 6 2 3 2 2 3" xfId="2224"/>
    <cellStyle name="Normal 6 2 3 2 3" xfId="2225"/>
    <cellStyle name="Normal 6 2 3 2 3 2" xfId="2226"/>
    <cellStyle name="Normal 6 2 3 2 4" xfId="2227"/>
    <cellStyle name="Normal 6 2 3 3" xfId="2228"/>
    <cellStyle name="Normal 6 2 3 3 2" xfId="2229"/>
    <cellStyle name="Normal 6 2 3 3 2 2" xfId="2230"/>
    <cellStyle name="Normal 6 2 3 3 3" xfId="2231"/>
    <cellStyle name="Normal 6 2 3 4" xfId="2232"/>
    <cellStyle name="Normal 6 2 3 4 2" xfId="2233"/>
    <cellStyle name="Normal 6 2 3 5" xfId="2234"/>
    <cellStyle name="Normal 6 2 4" xfId="2235"/>
    <cellStyle name="Normal 6 2 4 2" xfId="2236"/>
    <cellStyle name="Normal 6 2 4 2 2" xfId="2237"/>
    <cellStyle name="Normal 6 2 4 2 2 2" xfId="2238"/>
    <cellStyle name="Normal 6 2 4 2 3" xfId="2239"/>
    <cellStyle name="Normal 6 2 4 3" xfId="2240"/>
    <cellStyle name="Normal 6 2 4 3 2" xfId="2241"/>
    <cellStyle name="Normal 6 2 4 4" xfId="2242"/>
    <cellStyle name="Normal 6 2 5" xfId="2243"/>
    <cellStyle name="Normal 6 2 5 2" xfId="2244"/>
    <cellStyle name="Normal 6 2 5 2 2" xfId="2245"/>
    <cellStyle name="Normal 6 2 5 3" xfId="2246"/>
    <cellStyle name="Normal 6 2 6" xfId="2247"/>
    <cellStyle name="Normal 6 2 6 2" xfId="2248"/>
    <cellStyle name="Normal 6 2 7" xfId="2249"/>
    <cellStyle name="Normal 6 3" xfId="2250"/>
    <cellStyle name="Normal 6 3 2" xfId="2251"/>
    <cellStyle name="Normal 6 3 2 2" xfId="2252"/>
    <cellStyle name="Normal 6 3 2 2 2" xfId="2253"/>
    <cellStyle name="Normal 6 3 2 2 2 2" xfId="2254"/>
    <cellStyle name="Normal 6 3 2 2 2 2 2" xfId="2255"/>
    <cellStyle name="Normal 6 3 2 2 2 3" xfId="2256"/>
    <cellStyle name="Normal 6 3 2 2 3" xfId="2257"/>
    <cellStyle name="Normal 6 3 2 2 3 2" xfId="2258"/>
    <cellStyle name="Normal 6 3 2 2 4" xfId="2259"/>
    <cellStyle name="Normal 6 3 2 3" xfId="2260"/>
    <cellStyle name="Normal 6 3 2 3 2" xfId="2261"/>
    <cellStyle name="Normal 6 3 2 3 2 2" xfId="2262"/>
    <cellStyle name="Normal 6 3 2 3 3" xfId="2263"/>
    <cellStyle name="Normal 6 3 2 4" xfId="2264"/>
    <cellStyle name="Normal 6 3 2 4 2" xfId="2265"/>
    <cellStyle name="Normal 6 3 2 5" xfId="2266"/>
    <cellStyle name="Normal 6 3 3" xfId="2267"/>
    <cellStyle name="Normal 6 3 3 2" xfId="2268"/>
    <cellStyle name="Normal 6 3 3 2 2" xfId="2269"/>
    <cellStyle name="Normal 6 3 3 2 2 2" xfId="2270"/>
    <cellStyle name="Normal 6 3 3 2 3" xfId="2271"/>
    <cellStyle name="Normal 6 3 3 3" xfId="2272"/>
    <cellStyle name="Normal 6 3 3 3 2" xfId="2273"/>
    <cellStyle name="Normal 6 3 3 4" xfId="2274"/>
    <cellStyle name="Normal 6 3 4" xfId="2275"/>
    <cellStyle name="Normal 6 3 4 2" xfId="2276"/>
    <cellStyle name="Normal 6 3 4 2 2" xfId="2277"/>
    <cellStyle name="Normal 6 3 4 3" xfId="2278"/>
    <cellStyle name="Normal 6 3 5" xfId="2279"/>
    <cellStyle name="Normal 6 3 5 2" xfId="2280"/>
    <cellStyle name="Normal 6 3 6" xfId="2281"/>
    <cellStyle name="Normal 6 4" xfId="2282"/>
    <cellStyle name="Normal 6 4 2" xfId="2283"/>
    <cellStyle name="Normal 6 4 2 2" xfId="2284"/>
    <cellStyle name="Normal 6 4 2 2 2" xfId="2285"/>
    <cellStyle name="Normal 6 4 2 2 2 2" xfId="2286"/>
    <cellStyle name="Normal 6 4 2 2 3" xfId="2287"/>
    <cellStyle name="Normal 6 4 2 3" xfId="2288"/>
    <cellStyle name="Normal 6 4 2 3 2" xfId="2289"/>
    <cellStyle name="Normal 6 4 2 4" xfId="2290"/>
    <cellStyle name="Normal 6 4 3" xfId="2291"/>
    <cellStyle name="Normal 6 4 3 2" xfId="2292"/>
    <cellStyle name="Normal 6 4 3 2 2" xfId="2293"/>
    <cellStyle name="Normal 6 4 3 3" xfId="2294"/>
    <cellStyle name="Normal 6 4 4" xfId="2295"/>
    <cellStyle name="Normal 6 4 4 2" xfId="2296"/>
    <cellStyle name="Normal 6 4 5" xfId="2297"/>
    <cellStyle name="Normal 6 5" xfId="2298"/>
    <cellStyle name="Normal 6 5 2" xfId="2299"/>
    <cellStyle name="Normal 6 5 2 2" xfId="2300"/>
    <cellStyle name="Normal 6 5 2 2 2" xfId="2301"/>
    <cellStyle name="Normal 6 5 2 3" xfId="2302"/>
    <cellStyle name="Normal 6 5 3" xfId="2303"/>
    <cellStyle name="Normal 6 5 3 2" xfId="2304"/>
    <cellStyle name="Normal 6 5 4" xfId="2305"/>
    <cellStyle name="Normal 6 6" xfId="2306"/>
    <cellStyle name="Normal 6 6 2" xfId="2307"/>
    <cellStyle name="Normal 6 6 2 2" xfId="2308"/>
    <cellStyle name="Normal 6 6 3" xfId="2309"/>
    <cellStyle name="Normal 6 7" xfId="2310"/>
    <cellStyle name="Normal 6 7 2" xfId="2311"/>
    <cellStyle name="Normal 6 8" xfId="2312"/>
    <cellStyle name="Normal 6 9" xfId="2313"/>
    <cellStyle name="Normal 7" xfId="2314"/>
    <cellStyle name="Normal 7 10" xfId="2315"/>
    <cellStyle name="Normal 7 2" xfId="2316"/>
    <cellStyle name="Normal 7 2 2" xfId="2317"/>
    <cellStyle name="Normal 7 2 2 2" xfId="2318"/>
    <cellStyle name="Normal 7 2 2 2 2" xfId="2319"/>
    <cellStyle name="Normal 7 2 2 2 2 2" xfId="2320"/>
    <cellStyle name="Normal 7 2 2 2 2 2 2" xfId="2321"/>
    <cellStyle name="Normal 7 2 2 2 2 2 2 2" xfId="2322"/>
    <cellStyle name="Normal 7 2 2 2 2 2 3" xfId="2323"/>
    <cellStyle name="Normal 7 2 2 2 2 3" xfId="2324"/>
    <cellStyle name="Normal 7 2 2 2 2 3 2" xfId="2325"/>
    <cellStyle name="Normal 7 2 2 2 2 4" xfId="2326"/>
    <cellStyle name="Normal 7 2 2 2 3" xfId="2327"/>
    <cellStyle name="Normal 7 2 2 2 3 2" xfId="2328"/>
    <cellStyle name="Normal 7 2 2 2 3 2 2" xfId="2329"/>
    <cellStyle name="Normal 7 2 2 2 3 3" xfId="2330"/>
    <cellStyle name="Normal 7 2 2 2 4" xfId="2331"/>
    <cellStyle name="Normal 7 2 2 2 4 2" xfId="2332"/>
    <cellStyle name="Normal 7 2 2 2 5" xfId="2333"/>
    <cellStyle name="Normal 7 2 2 3" xfId="2334"/>
    <cellStyle name="Normal 7 2 2 3 2" xfId="2335"/>
    <cellStyle name="Normal 7 2 2 3 2 2" xfId="2336"/>
    <cellStyle name="Normal 7 2 2 3 2 2 2" xfId="2337"/>
    <cellStyle name="Normal 7 2 2 3 2 3" xfId="2338"/>
    <cellStyle name="Normal 7 2 2 3 3" xfId="2339"/>
    <cellStyle name="Normal 7 2 2 3 3 2" xfId="2340"/>
    <cellStyle name="Normal 7 2 2 3 4" xfId="2341"/>
    <cellStyle name="Normal 7 2 2 4" xfId="2342"/>
    <cellStyle name="Normal 7 2 2 4 2" xfId="2343"/>
    <cellStyle name="Normal 7 2 2 4 2 2" xfId="2344"/>
    <cellStyle name="Normal 7 2 2 4 3" xfId="2345"/>
    <cellStyle name="Normal 7 2 2 5" xfId="2346"/>
    <cellStyle name="Normal 7 2 2 5 2" xfId="2347"/>
    <cellStyle name="Normal 7 2 2 6" xfId="2348"/>
    <cellStyle name="Normal 7 2 3" xfId="2349"/>
    <cellStyle name="Normal 7 2 3 2" xfId="2350"/>
    <cellStyle name="Normal 7 2 3 2 2" xfId="2351"/>
    <cellStyle name="Normal 7 2 3 2 2 2" xfId="2352"/>
    <cellStyle name="Normal 7 2 3 2 2 2 2" xfId="2353"/>
    <cellStyle name="Normal 7 2 3 2 2 3" xfId="2354"/>
    <cellStyle name="Normal 7 2 3 2 3" xfId="2355"/>
    <cellStyle name="Normal 7 2 3 2 3 2" xfId="2356"/>
    <cellStyle name="Normal 7 2 3 2 4" xfId="2357"/>
    <cellStyle name="Normal 7 2 3 3" xfId="2358"/>
    <cellStyle name="Normal 7 2 3 3 2" xfId="2359"/>
    <cellStyle name="Normal 7 2 3 3 2 2" xfId="2360"/>
    <cellStyle name="Normal 7 2 3 3 3" xfId="2361"/>
    <cellStyle name="Normal 7 2 3 4" xfId="2362"/>
    <cellStyle name="Normal 7 2 3 4 2" xfId="2363"/>
    <cellStyle name="Normal 7 2 3 5" xfId="2364"/>
    <cellStyle name="Normal 7 2 4" xfId="2365"/>
    <cellStyle name="Normal 7 2 4 2" xfId="2366"/>
    <cellStyle name="Normal 7 2 4 2 2" xfId="2367"/>
    <cellStyle name="Normal 7 2 4 2 2 2" xfId="2368"/>
    <cellStyle name="Normal 7 2 4 2 3" xfId="2369"/>
    <cellStyle name="Normal 7 2 4 3" xfId="2370"/>
    <cellStyle name="Normal 7 2 4 3 2" xfId="2371"/>
    <cellStyle name="Normal 7 2 4 4" xfId="2372"/>
    <cellStyle name="Normal 7 2 5" xfId="2373"/>
    <cellStyle name="Normal 7 2 5 2" xfId="2374"/>
    <cellStyle name="Normal 7 2 5 2 2" xfId="2375"/>
    <cellStyle name="Normal 7 2 5 3" xfId="2376"/>
    <cellStyle name="Normal 7 2 6" xfId="2377"/>
    <cellStyle name="Normal 7 2 6 2" xfId="2378"/>
    <cellStyle name="Normal 7 2 7" xfId="2379"/>
    <cellStyle name="Normal 7 2 8" xfId="2380"/>
    <cellStyle name="Normal 7 3" xfId="2381"/>
    <cellStyle name="Normal 7 3 2" xfId="2382"/>
    <cellStyle name="Normal 7 3 2 2" xfId="2383"/>
    <cellStyle name="Normal 7 3 2 2 2" xfId="2384"/>
    <cellStyle name="Normal 7 3 2 2 2 2" xfId="2385"/>
    <cellStyle name="Normal 7 3 2 2 2 2 2" xfId="2386"/>
    <cellStyle name="Normal 7 3 2 2 2 3" xfId="2387"/>
    <cellStyle name="Normal 7 3 2 2 3" xfId="2388"/>
    <cellStyle name="Normal 7 3 2 2 3 2" xfId="2389"/>
    <cellStyle name="Normal 7 3 2 2 4" xfId="2390"/>
    <cellStyle name="Normal 7 3 2 3" xfId="2391"/>
    <cellStyle name="Normal 7 3 2 3 2" xfId="2392"/>
    <cellStyle name="Normal 7 3 2 3 2 2" xfId="2393"/>
    <cellStyle name="Normal 7 3 2 3 3" xfId="2394"/>
    <cellStyle name="Normal 7 3 2 4" xfId="2395"/>
    <cellStyle name="Normal 7 3 2 4 2" xfId="2396"/>
    <cellStyle name="Normal 7 3 2 5" xfId="2397"/>
    <cellStyle name="Normal 7 3 3" xfId="2398"/>
    <cellStyle name="Normal 7 3 3 2" xfId="2399"/>
    <cellStyle name="Normal 7 3 3 2 2" xfId="2400"/>
    <cellStyle name="Normal 7 3 3 2 2 2" xfId="2401"/>
    <cellStyle name="Normal 7 3 3 2 3" xfId="2402"/>
    <cellStyle name="Normal 7 3 3 3" xfId="2403"/>
    <cellStyle name="Normal 7 3 3 3 2" xfId="2404"/>
    <cellStyle name="Normal 7 3 3 4" xfId="2405"/>
    <cellStyle name="Normal 7 3 4" xfId="2406"/>
    <cellStyle name="Normal 7 3 4 2" xfId="2407"/>
    <cellStyle name="Normal 7 3 4 2 2" xfId="2408"/>
    <cellStyle name="Normal 7 3 4 3" xfId="2409"/>
    <cellStyle name="Normal 7 3 5" xfId="2410"/>
    <cellStyle name="Normal 7 3 5 2" xfId="2411"/>
    <cellStyle name="Normal 7 3 6" xfId="2412"/>
    <cellStyle name="Normal 7 4" xfId="2413"/>
    <cellStyle name="Normal 7 4 2" xfId="2414"/>
    <cellStyle name="Normal 7 4 2 2" xfId="2415"/>
    <cellStyle name="Normal 7 4 2 2 2" xfId="2416"/>
    <cellStyle name="Normal 7 4 2 2 2 2" xfId="2417"/>
    <cellStyle name="Normal 7 4 2 2 3" xfId="2418"/>
    <cellStyle name="Normal 7 4 2 3" xfId="2419"/>
    <cellStyle name="Normal 7 4 2 3 2" xfId="2420"/>
    <cellStyle name="Normal 7 4 2 4" xfId="2421"/>
    <cellStyle name="Normal 7 4 3" xfId="2422"/>
    <cellStyle name="Normal 7 4 3 2" xfId="2423"/>
    <cellStyle name="Normal 7 4 3 2 2" xfId="2424"/>
    <cellStyle name="Normal 7 4 3 3" xfId="2425"/>
    <cellStyle name="Normal 7 4 4" xfId="2426"/>
    <cellStyle name="Normal 7 4 4 2" xfId="2427"/>
    <cellStyle name="Normal 7 4 5" xfId="2428"/>
    <cellStyle name="Normal 7 5" xfId="2429"/>
    <cellStyle name="Normal 7 5 2" xfId="2430"/>
    <cellStyle name="Normal 7 5 2 2" xfId="2431"/>
    <cellStyle name="Normal 7 5 2 2 2" xfId="2432"/>
    <cellStyle name="Normal 7 5 2 3" xfId="2433"/>
    <cellStyle name="Normal 7 5 3" xfId="2434"/>
    <cellStyle name="Normal 7 5 3 2" xfId="2435"/>
    <cellStyle name="Normal 7 5 4" xfId="2436"/>
    <cellStyle name="Normal 7 6" xfId="2437"/>
    <cellStyle name="Normal 7 6 2" xfId="2438"/>
    <cellStyle name="Normal 7 6 2 2" xfId="2439"/>
    <cellStyle name="Normal 7 6 3" xfId="2440"/>
    <cellStyle name="Normal 7 7" xfId="2441"/>
    <cellStyle name="Normal 7 7 2" xfId="2442"/>
    <cellStyle name="Normal 7 8" xfId="2443"/>
    <cellStyle name="Normal 7 9" xfId="2444"/>
    <cellStyle name="Normal 8" xfId="2445"/>
    <cellStyle name="Normal 8 2" xfId="2446"/>
    <cellStyle name="Normal 8 2 2" xfId="2447"/>
    <cellStyle name="Normal 8 2 2 2" xfId="2448"/>
    <cellStyle name="Normal 8 2 2 2 2" xfId="2449"/>
    <cellStyle name="Normal 8 2 2 2 2 2" xfId="2450"/>
    <cellStyle name="Normal 8 2 2 2 2 2 2" xfId="2451"/>
    <cellStyle name="Normal 8 2 2 2 2 3" xfId="2452"/>
    <cellStyle name="Normal 8 2 2 2 3" xfId="2453"/>
    <cellStyle name="Normal 8 2 2 2 3 2" xfId="2454"/>
    <cellStyle name="Normal 8 2 2 2 4" xfId="2455"/>
    <cellStyle name="Normal 8 2 2 3" xfId="2456"/>
    <cellStyle name="Normal 8 2 2 3 2" xfId="2457"/>
    <cellStyle name="Normal 8 2 2 3 2 2" xfId="2458"/>
    <cellStyle name="Normal 8 2 2 3 3" xfId="2459"/>
    <cellStyle name="Normal 8 2 2 4" xfId="2460"/>
    <cellStyle name="Normal 8 2 2 4 2" xfId="2461"/>
    <cellStyle name="Normal 8 2 2 5" xfId="2462"/>
    <cellStyle name="Normal 8 2 3" xfId="2463"/>
    <cellStyle name="Normal 8 2 3 2" xfId="2464"/>
    <cellStyle name="Normal 8 2 3 2 2" xfId="2465"/>
    <cellStyle name="Normal 8 2 3 2 2 2" xfId="2466"/>
    <cellStyle name="Normal 8 2 3 2 3" xfId="2467"/>
    <cellStyle name="Normal 8 2 3 3" xfId="2468"/>
    <cellStyle name="Normal 8 2 3 3 2" xfId="2469"/>
    <cellStyle name="Normal 8 2 3 4" xfId="2470"/>
    <cellStyle name="Normal 8 2 4" xfId="2471"/>
    <cellStyle name="Normal 8 2 4 2" xfId="2472"/>
    <cellStyle name="Normal 8 2 4 2 2" xfId="2473"/>
    <cellStyle name="Normal 8 2 4 3" xfId="2474"/>
    <cellStyle name="Normal 8 2 5" xfId="2475"/>
    <cellStyle name="Normal 8 2 5 2" xfId="2476"/>
    <cellStyle name="Normal 8 2 6" xfId="2477"/>
    <cellStyle name="Normal 8 2 7" xfId="2478"/>
    <cellStyle name="Normal 8 3" xfId="2479"/>
    <cellStyle name="Normal 8 3 2" xfId="2480"/>
    <cellStyle name="Normal 8 3 2 2" xfId="2481"/>
    <cellStyle name="Normal 8 3 2 2 2" xfId="2482"/>
    <cellStyle name="Normal 8 3 2 2 2 2" xfId="2483"/>
    <cellStyle name="Normal 8 3 2 2 3" xfId="2484"/>
    <cellStyle name="Normal 8 3 2 3" xfId="2485"/>
    <cellStyle name="Normal 8 3 2 3 2" xfId="2486"/>
    <cellStyle name="Normal 8 3 2 4" xfId="2487"/>
    <cellStyle name="Normal 8 3 3" xfId="2488"/>
    <cellStyle name="Normal 8 3 3 2" xfId="2489"/>
    <cellStyle name="Normal 8 3 3 2 2" xfId="2490"/>
    <cellStyle name="Normal 8 3 3 3" xfId="2491"/>
    <cellStyle name="Normal 8 3 4" xfId="2492"/>
    <cellStyle name="Normal 8 3 4 2" xfId="2493"/>
    <cellStyle name="Normal 8 3 5" xfId="2494"/>
    <cellStyle name="Normal 8 4" xfId="2495"/>
    <cellStyle name="Normal 8 4 2" xfId="2496"/>
    <cellStyle name="Normal 8 4 2 2" xfId="2497"/>
    <cellStyle name="Normal 8 4 2 2 2" xfId="2498"/>
    <cellStyle name="Normal 8 4 2 3" xfId="2499"/>
    <cellStyle name="Normal 8 4 3" xfId="2500"/>
    <cellStyle name="Normal 8 4 3 2" xfId="2501"/>
    <cellStyle name="Normal 8 4 4" xfId="2502"/>
    <cellStyle name="Normal 8 5" xfId="2503"/>
    <cellStyle name="Normal 8 5 2" xfId="2504"/>
    <cellStyle name="Normal 8 5 2 2" xfId="2505"/>
    <cellStyle name="Normal 8 5 3" xfId="2506"/>
    <cellStyle name="Normal 8 6" xfId="2507"/>
    <cellStyle name="Normal 8 6 2" xfId="2508"/>
    <cellStyle name="Normal 8 7" xfId="2509"/>
    <cellStyle name="Normal 8 8" xfId="2510"/>
    <cellStyle name="Normal 8 9" xfId="2511"/>
    <cellStyle name="Normal 9" xfId="2512"/>
    <cellStyle name="Normal 9 2" xfId="2513"/>
    <cellStyle name="Normal 9 2 2" xfId="2514"/>
    <cellStyle name="Normal 9 3" xfId="2515"/>
    <cellStyle name="Normal 9 4" xfId="2516"/>
    <cellStyle name="Normal 9 5" xfId="2517"/>
    <cellStyle name="Notas 10" xfId="2518"/>
    <cellStyle name="Notas 11" xfId="2519"/>
    <cellStyle name="Notas 2" xfId="2520"/>
    <cellStyle name="Notas 2 2" xfId="2521"/>
    <cellStyle name="Notas 2 3" xfId="2522"/>
    <cellStyle name="Notas 3" xfId="2523"/>
    <cellStyle name="Notas 4" xfId="2524"/>
    <cellStyle name="Notas 5" xfId="2525"/>
    <cellStyle name="Notas 6" xfId="2526"/>
    <cellStyle name="Notas 7" xfId="2527"/>
    <cellStyle name="Notas 8" xfId="2528"/>
    <cellStyle name="Notas 9" xfId="2529"/>
    <cellStyle name="Porcentaje 2" xfId="2530"/>
    <cellStyle name="Porcentaje 2 2" xfId="2531"/>
    <cellStyle name="Porcentaje 2 3" xfId="2532"/>
    <cellStyle name="Porcentaje 2 3 2" xfId="2533"/>
    <cellStyle name="Porcentaje 2 4" xfId="2534"/>
    <cellStyle name="Porcentaje 2 4 2" xfId="2535"/>
    <cellStyle name="Porcentaje 3" xfId="2536"/>
    <cellStyle name="Porcentaje 3 2" xfId="2537"/>
    <cellStyle name="Porcentual 2" xfId="2538"/>
    <cellStyle name="Porcentual 6" xfId="2539"/>
    <cellStyle name="Salida 2" xfId="2540"/>
    <cellStyle name="Salida 2 2" xfId="2541"/>
    <cellStyle name="Salida 2 2 2" xfId="2542"/>
    <cellStyle name="Salida 2 3" xfId="2543"/>
    <cellStyle name="Salida 2 3 2" xfId="2544"/>
    <cellStyle name="Salida 2 4" xfId="2545"/>
    <cellStyle name="Salida 3" xfId="2546"/>
    <cellStyle name="Salida 3 2" xfId="2547"/>
    <cellStyle name="Texto de advertencia 2" xfId="2548"/>
    <cellStyle name="Texto de advertencia 2 2" xfId="2549"/>
    <cellStyle name="Texto de advertencia 2 2 2" xfId="2550"/>
    <cellStyle name="Texto de advertencia 2 3" xfId="2551"/>
    <cellStyle name="Texto de advertencia 2 3 2" xfId="2552"/>
    <cellStyle name="Texto de advertencia 2 4" xfId="2553"/>
    <cellStyle name="Texto de advertencia 3" xfId="2554"/>
    <cellStyle name="Texto de advertencia 3 2" xfId="2555"/>
    <cellStyle name="Texto explicativo 2" xfId="2556"/>
    <cellStyle name="Texto explicativo 2 2" xfId="2557"/>
    <cellStyle name="Texto explicativo 2 2 2" xfId="2558"/>
    <cellStyle name="Texto explicativo 2 3" xfId="2559"/>
    <cellStyle name="Texto explicativo 2 3 2" xfId="2560"/>
    <cellStyle name="Texto explicativo 2 4" xfId="2561"/>
    <cellStyle name="Texto explicativo 3" xfId="2562"/>
    <cellStyle name="Texto explicativo 3 2" xfId="2563"/>
    <cellStyle name="Título 1 2" xfId="2564"/>
    <cellStyle name="Título 1 2 2" xfId="2565"/>
    <cellStyle name="Título 1 2 2 2" xfId="2566"/>
    <cellStyle name="Título 1 2 3" xfId="2567"/>
    <cellStyle name="Título 1 2 3 2" xfId="2568"/>
    <cellStyle name="Título 1 2 4" xfId="2569"/>
    <cellStyle name="Título 1 3" xfId="2570"/>
    <cellStyle name="Título 1 3 2" xfId="2571"/>
    <cellStyle name="Título 2 2" xfId="2572"/>
    <cellStyle name="Título 2 2 2" xfId="2573"/>
    <cellStyle name="Título 2 2 2 2" xfId="2574"/>
    <cellStyle name="Título 2 2 3" xfId="2575"/>
    <cellStyle name="Título 2 2 3 2" xfId="2576"/>
    <cellStyle name="Título 2 2 4" xfId="2577"/>
    <cellStyle name="Título 2 3" xfId="2578"/>
    <cellStyle name="Título 2 3 2" xfId="2579"/>
    <cellStyle name="Título 3 2" xfId="2580"/>
    <cellStyle name="Título 3 2 2" xfId="2581"/>
    <cellStyle name="Título 3 2 2 2" xfId="2582"/>
    <cellStyle name="Título 3 2 3" xfId="2583"/>
    <cellStyle name="Título 3 2 3 2" xfId="2584"/>
    <cellStyle name="Título 3 2 4" xfId="2585"/>
    <cellStyle name="Título 3 3" xfId="2586"/>
    <cellStyle name="Título 3 3 2" xfId="2587"/>
    <cellStyle name="Título 4" xfId="2588"/>
    <cellStyle name="Título 4 2" xfId="2589"/>
    <cellStyle name="Título 4 2 2" xfId="2590"/>
    <cellStyle name="Título 4 3" xfId="2591"/>
    <cellStyle name="Título 4 3 2" xfId="2592"/>
    <cellStyle name="Título 4 4" xfId="2593"/>
    <cellStyle name="Título 5" xfId="2594"/>
    <cellStyle name="Título 5 2" xfId="2595"/>
    <cellStyle name="Total 2" xfId="2596"/>
    <cellStyle name="Total 2 2" xfId="2597"/>
    <cellStyle name="Total 2 2 2" xfId="2598"/>
    <cellStyle name="Total 2 2 2 2" xfId="2599"/>
    <cellStyle name="Total 2 2 3" xfId="2600"/>
    <cellStyle name="Total 2 2 3 2" xfId="2601"/>
    <cellStyle name="Total 2 2 4" xfId="2602"/>
    <cellStyle name="Total 2 3" xfId="2603"/>
    <cellStyle name="Total 2 3 2" xfId="2604"/>
    <cellStyle name="Total 2 4" xfId="2605"/>
    <cellStyle name="Total 2 4 2" xfId="2606"/>
    <cellStyle name="Total 2 5" xfId="2607"/>
    <cellStyle name="Total 3" xfId="2608"/>
    <cellStyle name="Total 3 2" xfId="2609"/>
  </cellStyles>
  <dxfs count="0"/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4"/>
  <sheetViews>
    <sheetView showGridLines="0" tabSelected="1" zoomScale="90" zoomScaleNormal="90" workbookViewId="0">
      <pane ySplit="6" topLeftCell="A7" activePane="bottomLeft" state="frozen"/>
      <selection pane="bottomLeft" activeCell="B48" sqref="B48"/>
    </sheetView>
  </sheetViews>
  <sheetFormatPr baseColWidth="10" defaultRowHeight="16.5" x14ac:dyDescent="0.3"/>
  <cols>
    <col min="1" max="1" width="20.140625" style="222" customWidth="1"/>
    <col min="2" max="2" width="52.140625" style="232" customWidth="1"/>
    <col min="3" max="6" width="19.28515625" style="223" customWidth="1"/>
    <col min="7" max="7" width="19.42578125" style="223" bestFit="1" customWidth="1"/>
    <col min="8" max="8" width="12.7109375" style="204" customWidth="1"/>
    <col min="9" max="10" width="11.42578125" style="204"/>
    <col min="11" max="11" width="7" style="205" customWidth="1"/>
    <col min="12" max="16384" width="11.42578125" style="205"/>
  </cols>
  <sheetData>
    <row r="1" spans="1:11" s="206" customFormat="1" ht="19.5" x14ac:dyDescent="0.3">
      <c r="A1" s="201"/>
      <c r="B1" s="202"/>
      <c r="C1" s="203" t="s">
        <v>253</v>
      </c>
      <c r="D1" s="203"/>
      <c r="E1" s="203"/>
      <c r="F1" s="203"/>
      <c r="G1" s="203"/>
      <c r="H1" s="204"/>
      <c r="I1" s="204"/>
      <c r="J1" s="204"/>
      <c r="K1" s="205"/>
    </row>
    <row r="2" spans="1:11" s="206" customFormat="1" ht="19.5" x14ac:dyDescent="0.3">
      <c r="A2" s="201"/>
      <c r="B2" s="202"/>
      <c r="C2" s="203" t="s">
        <v>316</v>
      </c>
      <c r="D2" s="203"/>
      <c r="E2" s="203"/>
      <c r="F2" s="203"/>
      <c r="G2" s="207"/>
      <c r="H2" s="208"/>
      <c r="I2" s="208"/>
      <c r="J2" s="204"/>
      <c r="K2" s="205"/>
    </row>
    <row r="3" spans="1:11" s="206" customFormat="1" x14ac:dyDescent="0.3">
      <c r="A3" s="209"/>
      <c r="B3" s="210"/>
      <c r="C3" s="211"/>
      <c r="D3" s="211"/>
      <c r="E3" s="211"/>
      <c r="F3" s="211"/>
      <c r="G3" s="211"/>
      <c r="H3" s="208"/>
      <c r="I3" s="204"/>
      <c r="J3" s="204"/>
      <c r="K3" s="205"/>
    </row>
    <row r="4" spans="1:11" s="206" customFormat="1" x14ac:dyDescent="0.3">
      <c r="A4" s="209"/>
      <c r="B4" s="210"/>
      <c r="C4" s="211"/>
      <c r="D4" s="211"/>
      <c r="E4" s="211"/>
      <c r="F4" s="211"/>
      <c r="G4" s="211"/>
      <c r="H4" s="208"/>
      <c r="I4" s="204"/>
      <c r="J4" s="204"/>
      <c r="K4" s="205"/>
    </row>
    <row r="5" spans="1:11" s="217" customFormat="1" x14ac:dyDescent="0.3">
      <c r="A5" s="212"/>
      <c r="B5" s="213"/>
      <c r="C5" s="207">
        <f>SUBTOTAL(9,C7:C274)</f>
        <v>3761601278262</v>
      </c>
      <c r="D5" s="207">
        <f>SUBTOTAL(9,D7:D274)</f>
        <v>3761601278262</v>
      </c>
      <c r="E5" s="207">
        <f>SUBTOTAL(9,E7:E274)</f>
        <v>429882932127</v>
      </c>
      <c r="F5" s="207">
        <f>SUBTOTAL(9,F7:F274)</f>
        <v>429882932127</v>
      </c>
      <c r="G5" s="207">
        <f>E5-F5</f>
        <v>0</v>
      </c>
      <c r="H5" s="214"/>
      <c r="I5" s="215"/>
      <c r="J5" s="215"/>
      <c r="K5" s="216"/>
    </row>
    <row r="6" spans="1:11" s="221" customFormat="1" ht="33" x14ac:dyDescent="0.25">
      <c r="A6" s="218" t="s">
        <v>258</v>
      </c>
      <c r="B6" s="219" t="s">
        <v>254</v>
      </c>
      <c r="C6" s="220" t="s">
        <v>61</v>
      </c>
      <c r="D6" s="220" t="s">
        <v>62</v>
      </c>
      <c r="E6" s="220" t="s">
        <v>63</v>
      </c>
      <c r="F6" s="220" t="s">
        <v>64</v>
      </c>
      <c r="G6" s="220" t="s">
        <v>255</v>
      </c>
      <c r="H6" s="219" t="s">
        <v>257</v>
      </c>
      <c r="I6" s="219" t="s">
        <v>259</v>
      </c>
      <c r="J6" s="219" t="s">
        <v>260</v>
      </c>
      <c r="K6" s="219"/>
    </row>
    <row r="7" spans="1:11" ht="16.5" customHeight="1" x14ac:dyDescent="0.3">
      <c r="A7" s="222">
        <v>11102020000000</v>
      </c>
      <c r="B7" s="205" t="s">
        <v>317</v>
      </c>
      <c r="C7" s="223">
        <v>18423860</v>
      </c>
      <c r="D7" s="223">
        <v>18423860</v>
      </c>
      <c r="E7" s="223">
        <v>0</v>
      </c>
      <c r="F7" s="223">
        <v>0</v>
      </c>
      <c r="G7" s="223">
        <f>+A7</f>
        <v>11102020000000</v>
      </c>
      <c r="H7" s="204" t="str">
        <f t="shared" ref="H7:H38" si="0">MID(G7,1,3)</f>
        <v>111</v>
      </c>
      <c r="I7" s="204" t="str">
        <f t="shared" ref="I7:I38" si="1">MID(G7,1,5)</f>
        <v>11102</v>
      </c>
      <c r="J7" s="204" t="str">
        <f t="shared" ref="J7:J38" si="2">MID(G7,1,7)</f>
        <v>1110202</v>
      </c>
    </row>
    <row r="8" spans="1:11" ht="16.5" customHeight="1" x14ac:dyDescent="0.3">
      <c r="A8" s="222">
        <v>11102030000000</v>
      </c>
      <c r="B8" s="205" t="s">
        <v>318</v>
      </c>
      <c r="C8" s="223">
        <v>511292930614</v>
      </c>
      <c r="D8" s="223">
        <v>504134673305</v>
      </c>
      <c r="E8" s="223">
        <v>7158257309</v>
      </c>
      <c r="F8" s="223">
        <v>0</v>
      </c>
      <c r="G8" s="223">
        <f t="shared" ref="G8:G71" si="3">+A8</f>
        <v>11102030000000</v>
      </c>
      <c r="H8" s="204" t="str">
        <f t="shared" si="0"/>
        <v>111</v>
      </c>
      <c r="I8" s="204" t="str">
        <f t="shared" si="1"/>
        <v>11102</v>
      </c>
      <c r="J8" s="204" t="str">
        <f t="shared" si="2"/>
        <v>1110203</v>
      </c>
    </row>
    <row r="9" spans="1:11" ht="16.5" customHeight="1" x14ac:dyDescent="0.3">
      <c r="A9" s="222">
        <v>11102040000000</v>
      </c>
      <c r="B9" s="205" t="s">
        <v>405</v>
      </c>
      <c r="C9" s="223">
        <v>8127657</v>
      </c>
      <c r="D9" s="223">
        <v>8127657</v>
      </c>
      <c r="E9" s="223">
        <v>0</v>
      </c>
      <c r="F9" s="223">
        <v>0</v>
      </c>
      <c r="G9" s="223">
        <f t="shared" si="3"/>
        <v>11102040000000</v>
      </c>
      <c r="H9" s="204" t="str">
        <f t="shared" si="0"/>
        <v>111</v>
      </c>
      <c r="I9" s="204" t="str">
        <f t="shared" si="1"/>
        <v>11102</v>
      </c>
      <c r="J9" s="204" t="str">
        <f t="shared" si="2"/>
        <v>1110204</v>
      </c>
    </row>
    <row r="10" spans="1:11" ht="16.5" customHeight="1" x14ac:dyDescent="0.3">
      <c r="A10" s="222">
        <v>11403030000000</v>
      </c>
      <c r="B10" s="205" t="s">
        <v>406</v>
      </c>
      <c r="C10" s="223">
        <v>189000</v>
      </c>
      <c r="D10" s="223">
        <v>189000</v>
      </c>
      <c r="E10" s="223">
        <v>0</v>
      </c>
      <c r="F10" s="223">
        <v>0</v>
      </c>
      <c r="G10" s="223">
        <f t="shared" si="3"/>
        <v>11403030000000</v>
      </c>
      <c r="H10" s="204" t="str">
        <f t="shared" si="0"/>
        <v>114</v>
      </c>
      <c r="I10" s="204" t="str">
        <f t="shared" si="1"/>
        <v>11403</v>
      </c>
      <c r="J10" s="204" t="str">
        <f t="shared" si="2"/>
        <v>1140303</v>
      </c>
    </row>
    <row r="11" spans="1:11" ht="16.5" customHeight="1" x14ac:dyDescent="0.3">
      <c r="A11" s="222">
        <v>11403040000000</v>
      </c>
      <c r="B11" s="205" t="s">
        <v>319</v>
      </c>
      <c r="C11" s="223">
        <v>500637438</v>
      </c>
      <c r="D11" s="223">
        <v>372513406</v>
      </c>
      <c r="E11" s="223">
        <v>128124032</v>
      </c>
      <c r="F11" s="223">
        <v>0</v>
      </c>
      <c r="G11" s="223">
        <f t="shared" si="3"/>
        <v>11403040000000</v>
      </c>
      <c r="H11" s="204" t="str">
        <f t="shared" si="0"/>
        <v>114</v>
      </c>
      <c r="I11" s="204" t="str">
        <f t="shared" si="1"/>
        <v>11403</v>
      </c>
      <c r="J11" s="204" t="str">
        <f t="shared" si="2"/>
        <v>1140304</v>
      </c>
    </row>
    <row r="12" spans="1:11" ht="16.5" customHeight="1" x14ac:dyDescent="0.3">
      <c r="A12" s="222">
        <v>11403050000000</v>
      </c>
      <c r="B12" s="205" t="s">
        <v>320</v>
      </c>
      <c r="C12" s="223">
        <v>15958362</v>
      </c>
      <c r="D12" s="223">
        <v>15958362</v>
      </c>
      <c r="E12" s="223">
        <v>0</v>
      </c>
      <c r="F12" s="223">
        <v>0</v>
      </c>
      <c r="G12" s="223">
        <f t="shared" si="3"/>
        <v>11403050000000</v>
      </c>
      <c r="H12" s="204" t="str">
        <f t="shared" si="0"/>
        <v>114</v>
      </c>
      <c r="I12" s="204" t="str">
        <f t="shared" si="1"/>
        <v>11403</v>
      </c>
      <c r="J12" s="204" t="str">
        <f t="shared" si="2"/>
        <v>1140305</v>
      </c>
    </row>
    <row r="13" spans="1:11" ht="16.5" customHeight="1" x14ac:dyDescent="0.3">
      <c r="A13" s="222">
        <v>11403070000000</v>
      </c>
      <c r="B13" s="205">
        <v>0</v>
      </c>
      <c r="C13" s="223">
        <v>11154482</v>
      </c>
      <c r="D13" s="223">
        <v>11154482</v>
      </c>
      <c r="E13" s="223">
        <v>0</v>
      </c>
      <c r="F13" s="223">
        <v>0</v>
      </c>
      <c r="G13" s="223">
        <f t="shared" si="3"/>
        <v>11403070000000</v>
      </c>
      <c r="H13" s="204" t="str">
        <f t="shared" si="0"/>
        <v>114</v>
      </c>
      <c r="I13" s="204" t="str">
        <f t="shared" si="1"/>
        <v>11403</v>
      </c>
      <c r="J13" s="204" t="str">
        <f t="shared" si="2"/>
        <v>1140307</v>
      </c>
    </row>
    <row r="14" spans="1:11" ht="16.5" customHeight="1" x14ac:dyDescent="0.3">
      <c r="A14" s="222">
        <v>11403090000000</v>
      </c>
      <c r="B14" s="205" t="s">
        <v>407</v>
      </c>
      <c r="C14" s="223">
        <v>43620</v>
      </c>
      <c r="D14" s="223">
        <v>43620</v>
      </c>
      <c r="E14" s="223">
        <v>0</v>
      </c>
      <c r="F14" s="223">
        <v>0</v>
      </c>
      <c r="G14" s="223">
        <f t="shared" si="3"/>
        <v>11403090000000</v>
      </c>
      <c r="H14" s="204" t="str">
        <f t="shared" si="0"/>
        <v>114</v>
      </c>
      <c r="I14" s="204" t="str">
        <f t="shared" si="1"/>
        <v>11403</v>
      </c>
      <c r="J14" s="204" t="str">
        <f t="shared" si="2"/>
        <v>1140309</v>
      </c>
    </row>
    <row r="15" spans="1:11" ht="16.5" customHeight="1" x14ac:dyDescent="0.3">
      <c r="A15" s="222">
        <v>11403990000000</v>
      </c>
      <c r="B15" s="205" t="s">
        <v>90</v>
      </c>
      <c r="C15" s="223">
        <v>14251552729</v>
      </c>
      <c r="D15" s="223">
        <v>14231609202</v>
      </c>
      <c r="E15" s="223">
        <v>19943527</v>
      </c>
      <c r="F15" s="223">
        <v>0</v>
      </c>
      <c r="G15" s="223">
        <f t="shared" si="3"/>
        <v>11403990000000</v>
      </c>
      <c r="H15" s="204" t="str">
        <f t="shared" si="0"/>
        <v>114</v>
      </c>
      <c r="I15" s="204" t="str">
        <f t="shared" si="1"/>
        <v>11403</v>
      </c>
      <c r="J15" s="204" t="str">
        <f t="shared" si="2"/>
        <v>1140399</v>
      </c>
    </row>
    <row r="16" spans="1:11" ht="16.5" customHeight="1" x14ac:dyDescent="0.3">
      <c r="A16" s="222">
        <v>11406020000000</v>
      </c>
      <c r="B16" s="205" t="s">
        <v>302</v>
      </c>
      <c r="C16" s="223">
        <v>10108736</v>
      </c>
      <c r="D16" s="223">
        <v>10108736</v>
      </c>
      <c r="E16" s="223">
        <v>0</v>
      </c>
      <c r="F16" s="223">
        <v>0</v>
      </c>
      <c r="G16" s="223">
        <f t="shared" si="3"/>
        <v>11406020000000</v>
      </c>
      <c r="H16" s="204" t="str">
        <f t="shared" si="0"/>
        <v>114</v>
      </c>
      <c r="I16" s="204" t="str">
        <f t="shared" si="1"/>
        <v>11406</v>
      </c>
      <c r="J16" s="204" t="str">
        <f t="shared" si="2"/>
        <v>1140602</v>
      </c>
    </row>
    <row r="17" spans="1:10" ht="16.5" customHeight="1" x14ac:dyDescent="0.3">
      <c r="A17" s="222">
        <v>11406030000000</v>
      </c>
      <c r="B17" s="205" t="s">
        <v>66</v>
      </c>
      <c r="C17" s="223">
        <v>59363</v>
      </c>
      <c r="D17" s="223">
        <v>59363</v>
      </c>
      <c r="E17" s="223">
        <v>0</v>
      </c>
      <c r="F17" s="223">
        <v>0</v>
      </c>
      <c r="G17" s="223">
        <f t="shared" si="3"/>
        <v>11406030000000</v>
      </c>
      <c r="H17" s="204" t="str">
        <f t="shared" si="0"/>
        <v>114</v>
      </c>
      <c r="I17" s="204" t="str">
        <f t="shared" si="1"/>
        <v>11406</v>
      </c>
      <c r="J17" s="204" t="str">
        <f t="shared" si="2"/>
        <v>1140603</v>
      </c>
    </row>
    <row r="18" spans="1:10" ht="16.5" customHeight="1" x14ac:dyDescent="0.3">
      <c r="A18" s="222">
        <v>11406040000000</v>
      </c>
      <c r="B18" s="205" t="s">
        <v>408</v>
      </c>
      <c r="C18" s="223">
        <v>18938786</v>
      </c>
      <c r="D18" s="223">
        <v>0</v>
      </c>
      <c r="E18" s="223">
        <v>18938786</v>
      </c>
      <c r="F18" s="223">
        <v>0</v>
      </c>
      <c r="G18" s="223">
        <f t="shared" si="3"/>
        <v>11406040000000</v>
      </c>
      <c r="H18" s="204" t="str">
        <f t="shared" si="0"/>
        <v>114</v>
      </c>
      <c r="I18" s="204" t="str">
        <f t="shared" si="1"/>
        <v>11406</v>
      </c>
      <c r="J18" s="204" t="str">
        <f t="shared" si="2"/>
        <v>1140604</v>
      </c>
    </row>
    <row r="19" spans="1:10" ht="16.5" customHeight="1" x14ac:dyDescent="0.3">
      <c r="A19" s="222">
        <v>11508010100000</v>
      </c>
      <c r="B19" s="205" t="s">
        <v>409</v>
      </c>
      <c r="C19" s="223">
        <v>274692261</v>
      </c>
      <c r="D19" s="223">
        <v>274692261</v>
      </c>
      <c r="E19" s="223">
        <v>0</v>
      </c>
      <c r="F19" s="223">
        <v>0</v>
      </c>
      <c r="G19" s="223">
        <f t="shared" si="3"/>
        <v>11508010100000</v>
      </c>
      <c r="H19" s="204" t="str">
        <f t="shared" si="0"/>
        <v>115</v>
      </c>
      <c r="I19" s="204" t="str">
        <f t="shared" si="1"/>
        <v>11508</v>
      </c>
      <c r="J19" s="204" t="str">
        <f t="shared" si="2"/>
        <v>1150801</v>
      </c>
    </row>
    <row r="20" spans="1:10" ht="16.5" customHeight="1" x14ac:dyDescent="0.3">
      <c r="A20" s="222">
        <v>11508010200000</v>
      </c>
      <c r="B20" s="205" t="s">
        <v>321</v>
      </c>
      <c r="C20" s="223">
        <v>8324185802</v>
      </c>
      <c r="D20" s="223">
        <v>8324185802</v>
      </c>
      <c r="E20" s="223">
        <v>0</v>
      </c>
      <c r="F20" s="223">
        <v>0</v>
      </c>
      <c r="G20" s="223">
        <f t="shared" si="3"/>
        <v>11508010200000</v>
      </c>
      <c r="H20" s="204" t="str">
        <f t="shared" si="0"/>
        <v>115</v>
      </c>
      <c r="I20" s="204" t="str">
        <f t="shared" si="1"/>
        <v>11508</v>
      </c>
      <c r="J20" s="204" t="str">
        <f t="shared" si="2"/>
        <v>1150801</v>
      </c>
    </row>
    <row r="21" spans="1:10" ht="16.5" customHeight="1" x14ac:dyDescent="0.3">
      <c r="A21" s="222">
        <v>11508990900000</v>
      </c>
      <c r="B21" s="205" t="s">
        <v>322</v>
      </c>
      <c r="C21" s="223">
        <v>13753991</v>
      </c>
      <c r="D21" s="223">
        <v>13753991</v>
      </c>
      <c r="E21" s="223">
        <v>0</v>
      </c>
      <c r="F21" s="223">
        <v>0</v>
      </c>
      <c r="G21" s="223">
        <f t="shared" si="3"/>
        <v>11508990900000</v>
      </c>
      <c r="H21" s="204" t="str">
        <f t="shared" si="0"/>
        <v>115</v>
      </c>
      <c r="I21" s="204" t="str">
        <f t="shared" si="1"/>
        <v>11508</v>
      </c>
      <c r="J21" s="204" t="str">
        <f t="shared" si="2"/>
        <v>1150899</v>
      </c>
    </row>
    <row r="22" spans="1:10" ht="16.5" customHeight="1" x14ac:dyDescent="0.3">
      <c r="A22" s="222">
        <v>11508999900000</v>
      </c>
      <c r="B22" s="205" t="s">
        <v>91</v>
      </c>
      <c r="C22" s="223">
        <v>50137203</v>
      </c>
      <c r="D22" s="223">
        <v>50137203</v>
      </c>
      <c r="E22" s="223">
        <v>0</v>
      </c>
      <c r="F22" s="223">
        <v>0</v>
      </c>
      <c r="G22" s="223">
        <f t="shared" si="3"/>
        <v>11508999900000</v>
      </c>
      <c r="H22" s="204" t="str">
        <f t="shared" si="0"/>
        <v>115</v>
      </c>
      <c r="I22" s="204" t="str">
        <f t="shared" si="1"/>
        <v>11508</v>
      </c>
      <c r="J22" s="204" t="str">
        <f t="shared" si="2"/>
        <v>1150899</v>
      </c>
    </row>
    <row r="23" spans="1:10" ht="16.5" customHeight="1" x14ac:dyDescent="0.3">
      <c r="A23" s="222">
        <v>11509010100000</v>
      </c>
      <c r="B23" s="205" t="s">
        <v>92</v>
      </c>
      <c r="C23" s="223">
        <v>409300478000</v>
      </c>
      <c r="D23" s="223">
        <v>409300478000</v>
      </c>
      <c r="E23" s="223">
        <v>0</v>
      </c>
      <c r="F23" s="223">
        <v>0</v>
      </c>
      <c r="G23" s="223">
        <f t="shared" si="3"/>
        <v>11509010100000</v>
      </c>
      <c r="H23" s="204" t="str">
        <f t="shared" si="0"/>
        <v>115</v>
      </c>
      <c r="I23" s="204" t="str">
        <f t="shared" si="1"/>
        <v>11509</v>
      </c>
      <c r="J23" s="204" t="str">
        <f t="shared" si="2"/>
        <v>1150901</v>
      </c>
    </row>
    <row r="24" spans="1:10" ht="16.5" customHeight="1" x14ac:dyDescent="0.3">
      <c r="A24" s="222">
        <v>11601000000000</v>
      </c>
      <c r="B24" s="205" t="s">
        <v>256</v>
      </c>
      <c r="C24" s="223">
        <v>89741742</v>
      </c>
      <c r="D24" s="223">
        <v>90990851</v>
      </c>
      <c r="E24" s="223">
        <v>0</v>
      </c>
      <c r="F24" s="223">
        <v>1249109</v>
      </c>
      <c r="G24" s="223">
        <f t="shared" si="3"/>
        <v>11601000000000</v>
      </c>
      <c r="H24" s="204" t="str">
        <f t="shared" si="0"/>
        <v>116</v>
      </c>
      <c r="I24" s="204" t="str">
        <f t="shared" si="1"/>
        <v>11601</v>
      </c>
      <c r="J24" s="204" t="str">
        <f t="shared" si="2"/>
        <v>1160100</v>
      </c>
    </row>
    <row r="25" spans="1:10" ht="16.5" customHeight="1" x14ac:dyDescent="0.3">
      <c r="A25" s="222">
        <v>11902010000000</v>
      </c>
      <c r="B25" s="205" t="s">
        <v>300</v>
      </c>
      <c r="C25" s="223">
        <v>28358596</v>
      </c>
      <c r="D25" s="223">
        <v>28358596</v>
      </c>
      <c r="E25" s="223">
        <v>0</v>
      </c>
      <c r="F25" s="223">
        <v>0</v>
      </c>
      <c r="G25" s="223">
        <f t="shared" si="3"/>
        <v>11902010000000</v>
      </c>
      <c r="H25" s="204" t="str">
        <f t="shared" si="0"/>
        <v>119</v>
      </c>
      <c r="I25" s="204" t="str">
        <f t="shared" si="1"/>
        <v>11902</v>
      </c>
      <c r="J25" s="204" t="str">
        <f t="shared" si="2"/>
        <v>1190201</v>
      </c>
    </row>
    <row r="26" spans="1:10" ht="16.5" customHeight="1" x14ac:dyDescent="0.3">
      <c r="A26" s="222">
        <v>11902020000000</v>
      </c>
      <c r="B26" s="205" t="s">
        <v>323</v>
      </c>
      <c r="C26" s="223">
        <v>579190387131</v>
      </c>
      <c r="D26" s="223">
        <v>579190387131</v>
      </c>
      <c r="E26" s="223">
        <v>0</v>
      </c>
      <c r="F26" s="223">
        <v>0</v>
      </c>
      <c r="G26" s="223">
        <f t="shared" si="3"/>
        <v>11902020000000</v>
      </c>
      <c r="H26" s="204" t="str">
        <f t="shared" si="0"/>
        <v>119</v>
      </c>
      <c r="I26" s="204" t="str">
        <f t="shared" si="1"/>
        <v>11902</v>
      </c>
      <c r="J26" s="204" t="str">
        <f t="shared" si="2"/>
        <v>1190202</v>
      </c>
    </row>
    <row r="27" spans="1:10" ht="16.5" customHeight="1" x14ac:dyDescent="0.3">
      <c r="A27" s="222">
        <v>11902030000000</v>
      </c>
      <c r="B27" s="205" t="s">
        <v>324</v>
      </c>
      <c r="C27" s="223">
        <v>113980496366</v>
      </c>
      <c r="D27" s="223">
        <v>113980496366</v>
      </c>
      <c r="E27" s="223">
        <v>0</v>
      </c>
      <c r="F27" s="223">
        <v>0</v>
      </c>
      <c r="G27" s="223">
        <f t="shared" si="3"/>
        <v>11902030000000</v>
      </c>
      <c r="H27" s="204" t="str">
        <f t="shared" si="0"/>
        <v>119</v>
      </c>
      <c r="I27" s="204" t="str">
        <f t="shared" si="1"/>
        <v>11902</v>
      </c>
      <c r="J27" s="204" t="str">
        <f t="shared" si="2"/>
        <v>1190203</v>
      </c>
    </row>
    <row r="28" spans="1:10" ht="16.5" customHeight="1" x14ac:dyDescent="0.3">
      <c r="A28" s="222">
        <v>11902040000000</v>
      </c>
      <c r="B28" s="205" t="s">
        <v>301</v>
      </c>
      <c r="C28" s="223">
        <v>58919335044</v>
      </c>
      <c r="D28" s="223">
        <v>58919335044</v>
      </c>
      <c r="E28" s="223">
        <v>0</v>
      </c>
      <c r="F28" s="223">
        <v>0</v>
      </c>
      <c r="G28" s="223">
        <f t="shared" si="3"/>
        <v>11902040000000</v>
      </c>
      <c r="H28" s="204" t="str">
        <f t="shared" si="0"/>
        <v>119</v>
      </c>
      <c r="I28" s="204" t="str">
        <f t="shared" si="1"/>
        <v>11902</v>
      </c>
      <c r="J28" s="204" t="str">
        <f t="shared" si="2"/>
        <v>1190204</v>
      </c>
    </row>
    <row r="29" spans="1:10" ht="16.5" customHeight="1" x14ac:dyDescent="0.3">
      <c r="A29" s="222">
        <v>11902060000000</v>
      </c>
      <c r="B29" s="205" t="s">
        <v>325</v>
      </c>
      <c r="C29" s="223">
        <v>399712</v>
      </c>
      <c r="D29" s="223">
        <v>399712</v>
      </c>
      <c r="E29" s="223">
        <v>0</v>
      </c>
      <c r="F29" s="223">
        <v>0</v>
      </c>
      <c r="G29" s="223">
        <f t="shared" si="3"/>
        <v>11902060000000</v>
      </c>
      <c r="H29" s="204" t="str">
        <f t="shared" si="0"/>
        <v>119</v>
      </c>
      <c r="I29" s="204" t="str">
        <f t="shared" si="1"/>
        <v>11902</v>
      </c>
      <c r="J29" s="204" t="str">
        <f t="shared" si="2"/>
        <v>1190206</v>
      </c>
    </row>
    <row r="30" spans="1:10" ht="16.5" customHeight="1" x14ac:dyDescent="0.3">
      <c r="A30" s="222">
        <v>11902070000000</v>
      </c>
      <c r="B30" s="205" t="s">
        <v>326</v>
      </c>
      <c r="C30" s="223">
        <v>3287770</v>
      </c>
      <c r="D30" s="223">
        <v>3287770</v>
      </c>
      <c r="E30" s="223">
        <v>0</v>
      </c>
      <c r="F30" s="223">
        <v>0</v>
      </c>
      <c r="G30" s="223">
        <f t="shared" si="3"/>
        <v>11902070000000</v>
      </c>
      <c r="H30" s="204" t="str">
        <f t="shared" si="0"/>
        <v>119</v>
      </c>
      <c r="I30" s="204" t="str">
        <f t="shared" si="1"/>
        <v>11902</v>
      </c>
      <c r="J30" s="204" t="str">
        <f t="shared" si="2"/>
        <v>1190207</v>
      </c>
    </row>
    <row r="31" spans="1:10" ht="16.5" customHeight="1" x14ac:dyDescent="0.3">
      <c r="A31" s="222">
        <v>21406010000000</v>
      </c>
      <c r="B31" s="205" t="s">
        <v>307</v>
      </c>
      <c r="C31" s="223">
        <v>305889272175</v>
      </c>
      <c r="D31" s="223">
        <v>306407135858</v>
      </c>
      <c r="E31" s="223">
        <v>0</v>
      </c>
      <c r="F31" s="223">
        <v>517863683</v>
      </c>
      <c r="G31" s="223">
        <f t="shared" si="3"/>
        <v>21406010000000</v>
      </c>
      <c r="H31" s="204" t="str">
        <f t="shared" si="0"/>
        <v>214</v>
      </c>
      <c r="I31" s="204" t="str">
        <f t="shared" si="1"/>
        <v>21406</v>
      </c>
      <c r="J31" s="204" t="str">
        <f t="shared" si="2"/>
        <v>2140601</v>
      </c>
    </row>
    <row r="32" spans="1:10" ht="16.5" customHeight="1" x14ac:dyDescent="0.3">
      <c r="A32" s="222">
        <v>21406020000000</v>
      </c>
      <c r="B32" s="205" t="s">
        <v>327</v>
      </c>
      <c r="C32" s="223">
        <v>121460894377</v>
      </c>
      <c r="D32" s="223">
        <v>121515659631</v>
      </c>
      <c r="E32" s="223">
        <v>0</v>
      </c>
      <c r="F32" s="223">
        <v>54765254</v>
      </c>
      <c r="G32" s="223">
        <f t="shared" si="3"/>
        <v>21406020000000</v>
      </c>
      <c r="H32" s="204" t="str">
        <f t="shared" si="0"/>
        <v>214</v>
      </c>
      <c r="I32" s="204" t="str">
        <f t="shared" si="1"/>
        <v>21406</v>
      </c>
      <c r="J32" s="204" t="str">
        <f t="shared" si="2"/>
        <v>2140602</v>
      </c>
    </row>
    <row r="33" spans="1:10" ht="16.5" customHeight="1" x14ac:dyDescent="0.3">
      <c r="A33" s="222">
        <v>21406030000000</v>
      </c>
      <c r="B33" s="205" t="s">
        <v>328</v>
      </c>
      <c r="C33" s="223">
        <v>28966166911</v>
      </c>
      <c r="D33" s="223">
        <v>28966236911</v>
      </c>
      <c r="E33" s="223">
        <v>0</v>
      </c>
      <c r="F33" s="223">
        <v>70000</v>
      </c>
      <c r="G33" s="223">
        <f t="shared" si="3"/>
        <v>21406030000000</v>
      </c>
      <c r="H33" s="204" t="str">
        <f t="shared" si="0"/>
        <v>214</v>
      </c>
      <c r="I33" s="204" t="str">
        <f t="shared" si="1"/>
        <v>21406</v>
      </c>
      <c r="J33" s="204" t="str">
        <f t="shared" si="2"/>
        <v>2140603</v>
      </c>
    </row>
    <row r="34" spans="1:10" ht="16.5" customHeight="1" x14ac:dyDescent="0.3">
      <c r="A34" s="222">
        <v>21406040000000</v>
      </c>
      <c r="B34" s="205" t="s">
        <v>98</v>
      </c>
      <c r="C34" s="223">
        <v>56896636558</v>
      </c>
      <c r="D34" s="223">
        <v>60569855129</v>
      </c>
      <c r="E34" s="223">
        <v>0</v>
      </c>
      <c r="F34" s="223">
        <v>3673218571</v>
      </c>
      <c r="G34" s="223">
        <f t="shared" si="3"/>
        <v>21406040000000</v>
      </c>
      <c r="H34" s="204" t="str">
        <f t="shared" si="0"/>
        <v>214</v>
      </c>
      <c r="I34" s="204" t="str">
        <f t="shared" si="1"/>
        <v>21406</v>
      </c>
      <c r="J34" s="204" t="str">
        <f t="shared" si="2"/>
        <v>2140604</v>
      </c>
    </row>
    <row r="35" spans="1:10" ht="16.5" customHeight="1" x14ac:dyDescent="0.3">
      <c r="A35" s="222">
        <v>21406050000000</v>
      </c>
      <c r="B35" s="205" t="s">
        <v>99</v>
      </c>
      <c r="C35" s="223">
        <v>91515612</v>
      </c>
      <c r="D35" s="223">
        <v>98135000</v>
      </c>
      <c r="E35" s="223">
        <v>0</v>
      </c>
      <c r="F35" s="223">
        <v>6619388</v>
      </c>
      <c r="G35" s="223">
        <f t="shared" si="3"/>
        <v>21406050000000</v>
      </c>
      <c r="H35" s="204" t="str">
        <f t="shared" si="0"/>
        <v>214</v>
      </c>
      <c r="I35" s="204" t="str">
        <f t="shared" si="1"/>
        <v>21406</v>
      </c>
      <c r="J35" s="204" t="str">
        <f t="shared" si="2"/>
        <v>2140605</v>
      </c>
    </row>
    <row r="36" spans="1:10" ht="16.5" customHeight="1" x14ac:dyDescent="0.3">
      <c r="A36" s="222">
        <v>21409010000000</v>
      </c>
      <c r="B36" s="205" t="s">
        <v>170</v>
      </c>
      <c r="C36" s="223">
        <v>1897800</v>
      </c>
      <c r="D36" s="223">
        <v>1897800</v>
      </c>
      <c r="E36" s="223">
        <v>0</v>
      </c>
      <c r="F36" s="223">
        <v>0</v>
      </c>
      <c r="G36" s="223">
        <f t="shared" si="3"/>
        <v>21409010000000</v>
      </c>
      <c r="H36" s="204" t="str">
        <f t="shared" si="0"/>
        <v>214</v>
      </c>
      <c r="I36" s="204" t="str">
        <f t="shared" si="1"/>
        <v>21409</v>
      </c>
      <c r="J36" s="204" t="str">
        <f t="shared" si="2"/>
        <v>2140901</v>
      </c>
    </row>
    <row r="37" spans="1:10" ht="16.5" customHeight="1" x14ac:dyDescent="0.3">
      <c r="A37" s="222">
        <v>21409020000000</v>
      </c>
      <c r="B37" s="205" t="s">
        <v>93</v>
      </c>
      <c r="C37" s="223">
        <v>4746162272</v>
      </c>
      <c r="D37" s="223">
        <v>4758942232</v>
      </c>
      <c r="E37" s="223">
        <v>0</v>
      </c>
      <c r="F37" s="223">
        <v>12779960</v>
      </c>
      <c r="G37" s="223">
        <f t="shared" si="3"/>
        <v>21409020000000</v>
      </c>
      <c r="H37" s="204" t="str">
        <f t="shared" si="0"/>
        <v>214</v>
      </c>
      <c r="I37" s="204" t="str">
        <f t="shared" si="1"/>
        <v>21409</v>
      </c>
      <c r="J37" s="204" t="str">
        <f t="shared" si="2"/>
        <v>2140902</v>
      </c>
    </row>
    <row r="38" spans="1:10" ht="16.5" customHeight="1" x14ac:dyDescent="0.3">
      <c r="A38" s="222">
        <v>21409070000000</v>
      </c>
      <c r="B38" s="205" t="s">
        <v>94</v>
      </c>
      <c r="C38" s="223">
        <v>7626280</v>
      </c>
      <c r="D38" s="223">
        <v>28098570</v>
      </c>
      <c r="E38" s="223">
        <v>0</v>
      </c>
      <c r="F38" s="223">
        <v>20472290</v>
      </c>
      <c r="G38" s="223">
        <f t="shared" si="3"/>
        <v>21409070000000</v>
      </c>
      <c r="H38" s="204" t="str">
        <f t="shared" si="0"/>
        <v>214</v>
      </c>
      <c r="I38" s="204" t="str">
        <f t="shared" si="1"/>
        <v>21409</v>
      </c>
      <c r="J38" s="204" t="str">
        <f t="shared" si="2"/>
        <v>2140907</v>
      </c>
    </row>
    <row r="39" spans="1:10" ht="16.5" customHeight="1" x14ac:dyDescent="0.3">
      <c r="A39" s="222">
        <v>21409080000000</v>
      </c>
      <c r="B39" s="205" t="s">
        <v>95</v>
      </c>
      <c r="C39" s="223">
        <v>2301711</v>
      </c>
      <c r="D39" s="223">
        <v>2756671</v>
      </c>
      <c r="E39" s="223">
        <v>0</v>
      </c>
      <c r="F39" s="223">
        <v>454960</v>
      </c>
      <c r="G39" s="223">
        <f t="shared" si="3"/>
        <v>21409080000000</v>
      </c>
      <c r="H39" s="204" t="str">
        <f t="shared" ref="H39:H70" si="4">MID(G39,1,3)</f>
        <v>214</v>
      </c>
      <c r="I39" s="204" t="str">
        <f t="shared" ref="I39:I70" si="5">MID(G39,1,5)</f>
        <v>21409</v>
      </c>
      <c r="J39" s="204" t="str">
        <f t="shared" ref="J39:J70" si="6">MID(G39,1,7)</f>
        <v>2140908</v>
      </c>
    </row>
    <row r="40" spans="1:10" ht="16.5" customHeight="1" x14ac:dyDescent="0.3">
      <c r="A40" s="222">
        <v>21409110000000</v>
      </c>
      <c r="B40" s="205" t="s">
        <v>410</v>
      </c>
      <c r="C40" s="223">
        <v>28238878</v>
      </c>
      <c r="D40" s="223">
        <v>28238878</v>
      </c>
      <c r="E40" s="223">
        <v>0</v>
      </c>
      <c r="F40" s="223">
        <v>0</v>
      </c>
      <c r="G40" s="223">
        <f t="shared" si="3"/>
        <v>21409110000000</v>
      </c>
      <c r="H40" s="204" t="str">
        <f t="shared" si="4"/>
        <v>214</v>
      </c>
      <c r="I40" s="204" t="str">
        <f t="shared" si="5"/>
        <v>21409</v>
      </c>
      <c r="J40" s="204" t="str">
        <f t="shared" si="6"/>
        <v>2140911</v>
      </c>
    </row>
    <row r="41" spans="1:10" ht="16.5" customHeight="1" x14ac:dyDescent="0.3">
      <c r="A41" s="222">
        <v>21409130000000</v>
      </c>
      <c r="B41" s="205" t="s">
        <v>329</v>
      </c>
      <c r="C41" s="223">
        <v>166603</v>
      </c>
      <c r="D41" s="223">
        <v>166603</v>
      </c>
      <c r="E41" s="223">
        <v>0</v>
      </c>
      <c r="F41" s="223">
        <v>0</v>
      </c>
      <c r="G41" s="223">
        <f t="shared" si="3"/>
        <v>21409130000000</v>
      </c>
      <c r="H41" s="204" t="str">
        <f t="shared" si="4"/>
        <v>214</v>
      </c>
      <c r="I41" s="204" t="str">
        <f t="shared" si="5"/>
        <v>21409</v>
      </c>
      <c r="J41" s="204" t="str">
        <f t="shared" si="6"/>
        <v>2140913</v>
      </c>
    </row>
    <row r="42" spans="1:10" ht="16.5" customHeight="1" x14ac:dyDescent="0.3">
      <c r="A42" s="222">
        <v>21521010101000</v>
      </c>
      <c r="B42" s="205" t="s">
        <v>330</v>
      </c>
      <c r="C42" s="223">
        <v>47389788211</v>
      </c>
      <c r="D42" s="223">
        <v>47389788211</v>
      </c>
      <c r="E42" s="223">
        <v>0</v>
      </c>
      <c r="F42" s="223">
        <v>0</v>
      </c>
      <c r="G42" s="223">
        <f t="shared" si="3"/>
        <v>21521010101000</v>
      </c>
      <c r="H42" s="204" t="str">
        <f t="shared" si="4"/>
        <v>215</v>
      </c>
      <c r="I42" s="204" t="str">
        <f t="shared" si="5"/>
        <v>21521</v>
      </c>
      <c r="J42" s="204" t="str">
        <f t="shared" si="6"/>
        <v>2152101</v>
      </c>
    </row>
    <row r="43" spans="1:10" ht="16.5" customHeight="1" x14ac:dyDescent="0.3">
      <c r="A43" s="222">
        <v>21521010102000</v>
      </c>
      <c r="B43" s="205" t="s">
        <v>331</v>
      </c>
      <c r="C43" s="223">
        <v>5039973006</v>
      </c>
      <c r="D43" s="223">
        <v>5039973006</v>
      </c>
      <c r="E43" s="223">
        <v>0</v>
      </c>
      <c r="F43" s="223">
        <v>0</v>
      </c>
      <c r="G43" s="223">
        <f t="shared" si="3"/>
        <v>21521010102000</v>
      </c>
      <c r="H43" s="204" t="str">
        <f t="shared" si="4"/>
        <v>215</v>
      </c>
      <c r="I43" s="204" t="str">
        <f t="shared" si="5"/>
        <v>21521</v>
      </c>
      <c r="J43" s="204" t="str">
        <f t="shared" si="6"/>
        <v>2152101</v>
      </c>
    </row>
    <row r="44" spans="1:10" ht="16.5" customHeight="1" x14ac:dyDescent="0.3">
      <c r="A44" s="222">
        <v>21521010103000</v>
      </c>
      <c r="B44" s="205" t="s">
        <v>332</v>
      </c>
      <c r="C44" s="223">
        <v>28576636979</v>
      </c>
      <c r="D44" s="223">
        <v>28576636979</v>
      </c>
      <c r="E44" s="223">
        <v>0</v>
      </c>
      <c r="F44" s="223">
        <v>0</v>
      </c>
      <c r="G44" s="223">
        <f t="shared" si="3"/>
        <v>21521010103000</v>
      </c>
      <c r="H44" s="204" t="str">
        <f t="shared" si="4"/>
        <v>215</v>
      </c>
      <c r="I44" s="204" t="str">
        <f t="shared" si="5"/>
        <v>21521</v>
      </c>
      <c r="J44" s="204" t="str">
        <f t="shared" si="6"/>
        <v>2152101</v>
      </c>
    </row>
    <row r="45" spans="1:10" ht="16.5" customHeight="1" x14ac:dyDescent="0.3">
      <c r="A45" s="222">
        <v>21521010104000</v>
      </c>
      <c r="B45" s="205" t="s">
        <v>333</v>
      </c>
      <c r="C45" s="223">
        <v>12788218944</v>
      </c>
      <c r="D45" s="223">
        <v>12788218944</v>
      </c>
      <c r="E45" s="223">
        <v>0</v>
      </c>
      <c r="F45" s="223">
        <v>0</v>
      </c>
      <c r="G45" s="223">
        <f t="shared" si="3"/>
        <v>21521010104000</v>
      </c>
      <c r="H45" s="204" t="str">
        <f t="shared" si="4"/>
        <v>215</v>
      </c>
      <c r="I45" s="204" t="str">
        <f t="shared" si="5"/>
        <v>21521</v>
      </c>
      <c r="J45" s="204" t="str">
        <f t="shared" si="6"/>
        <v>2152101</v>
      </c>
    </row>
    <row r="46" spans="1:10" ht="16.5" customHeight="1" x14ac:dyDescent="0.3">
      <c r="A46" s="222">
        <v>21521010108000</v>
      </c>
      <c r="B46" s="205" t="s">
        <v>334</v>
      </c>
      <c r="C46" s="223">
        <v>13209130677</v>
      </c>
      <c r="D46" s="223">
        <v>13209130677</v>
      </c>
      <c r="E46" s="223">
        <v>0</v>
      </c>
      <c r="F46" s="223">
        <v>0</v>
      </c>
      <c r="G46" s="223">
        <f t="shared" si="3"/>
        <v>21521010108000</v>
      </c>
      <c r="H46" s="204" t="str">
        <f t="shared" si="4"/>
        <v>215</v>
      </c>
      <c r="I46" s="204" t="str">
        <f t="shared" si="5"/>
        <v>21521</v>
      </c>
      <c r="J46" s="204" t="str">
        <f t="shared" si="6"/>
        <v>2152101</v>
      </c>
    </row>
    <row r="47" spans="1:10" ht="16.5" customHeight="1" x14ac:dyDescent="0.3">
      <c r="A47" s="222">
        <v>21521010110000</v>
      </c>
      <c r="B47" s="205" t="s">
        <v>335</v>
      </c>
      <c r="C47" s="223">
        <v>341344</v>
      </c>
      <c r="D47" s="223">
        <v>341344</v>
      </c>
      <c r="E47" s="223">
        <v>0</v>
      </c>
      <c r="F47" s="223">
        <v>0</v>
      </c>
      <c r="G47" s="223">
        <f t="shared" si="3"/>
        <v>21521010110000</v>
      </c>
      <c r="H47" s="204" t="str">
        <f t="shared" si="4"/>
        <v>215</v>
      </c>
      <c r="I47" s="204" t="str">
        <f t="shared" si="5"/>
        <v>21521</v>
      </c>
      <c r="J47" s="204" t="str">
        <f t="shared" si="6"/>
        <v>2152101</v>
      </c>
    </row>
    <row r="48" spans="1:10" ht="16.5" customHeight="1" x14ac:dyDescent="0.3">
      <c r="A48" s="222">
        <v>21521010112000</v>
      </c>
      <c r="B48" s="205" t="s">
        <v>336</v>
      </c>
      <c r="C48" s="223">
        <v>192649719</v>
      </c>
      <c r="D48" s="223">
        <v>192649719</v>
      </c>
      <c r="E48" s="223">
        <v>0</v>
      </c>
      <c r="F48" s="223">
        <v>0</v>
      </c>
      <c r="G48" s="223">
        <f t="shared" si="3"/>
        <v>21521010112000</v>
      </c>
      <c r="H48" s="204" t="str">
        <f t="shared" si="4"/>
        <v>215</v>
      </c>
      <c r="I48" s="204" t="str">
        <f t="shared" si="5"/>
        <v>21521</v>
      </c>
      <c r="J48" s="204" t="str">
        <f t="shared" si="6"/>
        <v>2152101</v>
      </c>
    </row>
    <row r="49" spans="1:10" ht="16.5" customHeight="1" x14ac:dyDescent="0.3">
      <c r="A49" s="222">
        <v>21521010114000</v>
      </c>
      <c r="B49" s="205" t="s">
        <v>337</v>
      </c>
      <c r="C49" s="223">
        <v>26054380592</v>
      </c>
      <c r="D49" s="223">
        <v>26054380592</v>
      </c>
      <c r="E49" s="223">
        <v>0</v>
      </c>
      <c r="F49" s="223">
        <v>0</v>
      </c>
      <c r="G49" s="223">
        <f t="shared" si="3"/>
        <v>21521010114000</v>
      </c>
      <c r="H49" s="204" t="str">
        <f t="shared" si="4"/>
        <v>215</v>
      </c>
      <c r="I49" s="204" t="str">
        <f t="shared" si="5"/>
        <v>21521</v>
      </c>
      <c r="J49" s="204" t="str">
        <f t="shared" si="6"/>
        <v>2152101</v>
      </c>
    </row>
    <row r="50" spans="1:10" ht="16.5" customHeight="1" x14ac:dyDescent="0.3">
      <c r="A50" s="222">
        <v>21521010122000</v>
      </c>
      <c r="B50" s="205" t="s">
        <v>338</v>
      </c>
      <c r="C50" s="223">
        <v>19740010429</v>
      </c>
      <c r="D50" s="223">
        <v>19740010429</v>
      </c>
      <c r="E50" s="223">
        <v>0</v>
      </c>
      <c r="F50" s="223">
        <v>0</v>
      </c>
      <c r="G50" s="223">
        <f t="shared" si="3"/>
        <v>21521010122000</v>
      </c>
      <c r="H50" s="204" t="str">
        <f t="shared" si="4"/>
        <v>215</v>
      </c>
      <c r="I50" s="204" t="str">
        <f t="shared" si="5"/>
        <v>21521</v>
      </c>
      <c r="J50" s="204" t="str">
        <f t="shared" si="6"/>
        <v>2152101</v>
      </c>
    </row>
    <row r="51" spans="1:10" ht="16.5" customHeight="1" x14ac:dyDescent="0.3">
      <c r="A51" s="222">
        <v>21521010133000</v>
      </c>
      <c r="B51" s="205" t="s">
        <v>67</v>
      </c>
      <c r="C51" s="223">
        <v>121437391216</v>
      </c>
      <c r="D51" s="223">
        <v>121437391216</v>
      </c>
      <c r="E51" s="223">
        <v>0</v>
      </c>
      <c r="F51" s="223">
        <v>0</v>
      </c>
      <c r="G51" s="223">
        <f t="shared" si="3"/>
        <v>21521010133000</v>
      </c>
      <c r="H51" s="204" t="str">
        <f t="shared" si="4"/>
        <v>215</v>
      </c>
      <c r="I51" s="204" t="str">
        <f t="shared" si="5"/>
        <v>21521</v>
      </c>
      <c r="J51" s="204" t="str">
        <f t="shared" si="6"/>
        <v>2152101</v>
      </c>
    </row>
    <row r="52" spans="1:10" ht="16.5" customHeight="1" x14ac:dyDescent="0.3">
      <c r="A52" s="222">
        <v>21521010134000</v>
      </c>
      <c r="B52" s="205" t="s">
        <v>68</v>
      </c>
      <c r="C52" s="223">
        <v>4587998481</v>
      </c>
      <c r="D52" s="223">
        <v>4587998481</v>
      </c>
      <c r="E52" s="223">
        <v>0</v>
      </c>
      <c r="F52" s="223">
        <v>0</v>
      </c>
      <c r="G52" s="223">
        <f t="shared" si="3"/>
        <v>21521010134000</v>
      </c>
      <c r="H52" s="204" t="str">
        <f t="shared" si="4"/>
        <v>215</v>
      </c>
      <c r="I52" s="204" t="str">
        <f t="shared" si="5"/>
        <v>21521</v>
      </c>
      <c r="J52" s="204" t="str">
        <f t="shared" si="6"/>
        <v>2152101</v>
      </c>
    </row>
    <row r="53" spans="1:10" ht="16.5" customHeight="1" x14ac:dyDescent="0.3">
      <c r="A53" s="222">
        <v>21521010137000</v>
      </c>
      <c r="B53" s="205" t="s">
        <v>69</v>
      </c>
      <c r="C53" s="223">
        <v>3979206024</v>
      </c>
      <c r="D53" s="223">
        <v>3979206024</v>
      </c>
      <c r="E53" s="223">
        <v>0</v>
      </c>
      <c r="F53" s="223">
        <v>0</v>
      </c>
      <c r="G53" s="223">
        <f t="shared" si="3"/>
        <v>21521010137000</v>
      </c>
      <c r="H53" s="204" t="str">
        <f t="shared" si="4"/>
        <v>215</v>
      </c>
      <c r="I53" s="204" t="str">
        <f t="shared" si="5"/>
        <v>21521</v>
      </c>
      <c r="J53" s="204" t="str">
        <f t="shared" si="6"/>
        <v>2152101</v>
      </c>
    </row>
    <row r="54" spans="1:10" ht="16.5" customHeight="1" x14ac:dyDescent="0.3">
      <c r="A54" s="222">
        <v>21521010139000</v>
      </c>
      <c r="B54" s="205" t="s">
        <v>339</v>
      </c>
      <c r="C54" s="223">
        <v>8573690192</v>
      </c>
      <c r="D54" s="223">
        <v>8573690192</v>
      </c>
      <c r="E54" s="223">
        <v>0</v>
      </c>
      <c r="F54" s="223">
        <v>0</v>
      </c>
      <c r="G54" s="223">
        <f t="shared" si="3"/>
        <v>21521010139000</v>
      </c>
      <c r="H54" s="204" t="str">
        <f t="shared" si="4"/>
        <v>215</v>
      </c>
      <c r="I54" s="204" t="str">
        <f t="shared" si="5"/>
        <v>21521</v>
      </c>
      <c r="J54" s="204" t="str">
        <f t="shared" si="6"/>
        <v>2152101</v>
      </c>
    </row>
    <row r="55" spans="1:10" ht="16.5" customHeight="1" x14ac:dyDescent="0.3">
      <c r="A55" s="222">
        <v>21521010201000</v>
      </c>
      <c r="B55" s="205" t="s">
        <v>340</v>
      </c>
      <c r="C55" s="223">
        <v>782783569</v>
      </c>
      <c r="D55" s="223">
        <v>782783569</v>
      </c>
      <c r="E55" s="223">
        <v>0</v>
      </c>
      <c r="F55" s="223">
        <v>0</v>
      </c>
      <c r="G55" s="223">
        <f t="shared" si="3"/>
        <v>21521010201000</v>
      </c>
      <c r="H55" s="204" t="str">
        <f t="shared" si="4"/>
        <v>215</v>
      </c>
      <c r="I55" s="204" t="str">
        <f t="shared" si="5"/>
        <v>21521</v>
      </c>
      <c r="J55" s="204" t="str">
        <f t="shared" si="6"/>
        <v>2152101</v>
      </c>
    </row>
    <row r="56" spans="1:10" ht="16.5" customHeight="1" x14ac:dyDescent="0.3">
      <c r="A56" s="222">
        <v>21521010202000</v>
      </c>
      <c r="B56" s="205" t="s">
        <v>341</v>
      </c>
      <c r="C56" s="223">
        <v>4779744315</v>
      </c>
      <c r="D56" s="223">
        <v>4779744315</v>
      </c>
      <c r="E56" s="223">
        <v>0</v>
      </c>
      <c r="F56" s="223">
        <v>0</v>
      </c>
      <c r="G56" s="223">
        <f t="shared" si="3"/>
        <v>21521010202000</v>
      </c>
      <c r="H56" s="204" t="str">
        <f t="shared" si="4"/>
        <v>215</v>
      </c>
      <c r="I56" s="204" t="str">
        <f t="shared" si="5"/>
        <v>21521</v>
      </c>
      <c r="J56" s="204" t="str">
        <f t="shared" si="6"/>
        <v>2152101</v>
      </c>
    </row>
    <row r="57" spans="1:10" ht="16.5" customHeight="1" x14ac:dyDescent="0.3">
      <c r="A57" s="222">
        <v>21521010301000</v>
      </c>
      <c r="B57" s="205" t="s">
        <v>342</v>
      </c>
      <c r="C57" s="223">
        <v>13887989993</v>
      </c>
      <c r="D57" s="223">
        <v>13887989993</v>
      </c>
      <c r="E57" s="223">
        <v>0</v>
      </c>
      <c r="F57" s="223">
        <v>0</v>
      </c>
      <c r="G57" s="223">
        <f t="shared" si="3"/>
        <v>21521010301000</v>
      </c>
      <c r="H57" s="204" t="str">
        <f t="shared" si="4"/>
        <v>215</v>
      </c>
      <c r="I57" s="204" t="str">
        <f t="shared" si="5"/>
        <v>21521</v>
      </c>
      <c r="J57" s="204" t="str">
        <f t="shared" si="6"/>
        <v>2152101</v>
      </c>
    </row>
    <row r="58" spans="1:10" ht="16.5" customHeight="1" x14ac:dyDescent="0.3">
      <c r="A58" s="222">
        <v>21521010302000</v>
      </c>
      <c r="B58" s="205" t="s">
        <v>343</v>
      </c>
      <c r="C58" s="223">
        <v>11819428369</v>
      </c>
      <c r="D58" s="223">
        <v>11819428369</v>
      </c>
      <c r="E58" s="223">
        <v>0</v>
      </c>
      <c r="F58" s="223">
        <v>0</v>
      </c>
      <c r="G58" s="223">
        <f t="shared" si="3"/>
        <v>21521010302000</v>
      </c>
      <c r="H58" s="204" t="str">
        <f t="shared" si="4"/>
        <v>215</v>
      </c>
      <c r="I58" s="204" t="str">
        <f t="shared" si="5"/>
        <v>21521</v>
      </c>
      <c r="J58" s="204" t="str">
        <f t="shared" si="6"/>
        <v>2152101</v>
      </c>
    </row>
    <row r="59" spans="1:10" ht="16.5" customHeight="1" x14ac:dyDescent="0.3">
      <c r="A59" s="222">
        <v>21521010406000</v>
      </c>
      <c r="B59" s="205" t="s">
        <v>344</v>
      </c>
      <c r="C59" s="223">
        <v>1317724757</v>
      </c>
      <c r="D59" s="223">
        <v>1317724757</v>
      </c>
      <c r="E59" s="223">
        <v>0</v>
      </c>
      <c r="F59" s="223">
        <v>0</v>
      </c>
      <c r="G59" s="223">
        <f t="shared" si="3"/>
        <v>21521010406000</v>
      </c>
      <c r="H59" s="204" t="str">
        <f t="shared" si="4"/>
        <v>215</v>
      </c>
      <c r="I59" s="204" t="str">
        <f t="shared" si="5"/>
        <v>21521</v>
      </c>
      <c r="J59" s="204" t="str">
        <f t="shared" si="6"/>
        <v>2152101</v>
      </c>
    </row>
    <row r="60" spans="1:10" ht="16.5" customHeight="1" x14ac:dyDescent="0.3">
      <c r="A60" s="222">
        <v>21521010407000</v>
      </c>
      <c r="B60" s="205" t="s">
        <v>345</v>
      </c>
      <c r="C60" s="223">
        <v>27661204</v>
      </c>
      <c r="D60" s="223">
        <v>27661204</v>
      </c>
      <c r="E60" s="223">
        <v>0</v>
      </c>
      <c r="F60" s="223">
        <v>0</v>
      </c>
      <c r="G60" s="223">
        <f t="shared" si="3"/>
        <v>21521010407000</v>
      </c>
      <c r="H60" s="204" t="str">
        <f t="shared" si="4"/>
        <v>215</v>
      </c>
      <c r="I60" s="204" t="str">
        <f t="shared" si="5"/>
        <v>21521</v>
      </c>
      <c r="J60" s="204" t="str">
        <f t="shared" si="6"/>
        <v>2152101</v>
      </c>
    </row>
    <row r="61" spans="1:10" ht="16.5" customHeight="1" x14ac:dyDescent="0.3">
      <c r="A61" s="222">
        <v>21521010501000</v>
      </c>
      <c r="B61" s="205" t="s">
        <v>346</v>
      </c>
      <c r="C61" s="223">
        <v>485333991</v>
      </c>
      <c r="D61" s="223">
        <v>485333991</v>
      </c>
      <c r="E61" s="223">
        <v>0</v>
      </c>
      <c r="F61" s="223">
        <v>0</v>
      </c>
      <c r="G61" s="223">
        <f t="shared" si="3"/>
        <v>21521010501000</v>
      </c>
      <c r="H61" s="204" t="str">
        <f t="shared" si="4"/>
        <v>215</v>
      </c>
      <c r="I61" s="204" t="str">
        <f t="shared" si="5"/>
        <v>21521</v>
      </c>
      <c r="J61" s="204" t="str">
        <f t="shared" si="6"/>
        <v>2152101</v>
      </c>
    </row>
    <row r="62" spans="1:10" ht="16.5" customHeight="1" x14ac:dyDescent="0.3">
      <c r="A62" s="222">
        <v>21521010502000</v>
      </c>
      <c r="B62" s="205" t="s">
        <v>347</v>
      </c>
      <c r="C62" s="223">
        <v>237234445</v>
      </c>
      <c r="D62" s="223">
        <v>237234445</v>
      </c>
      <c r="E62" s="223">
        <v>0</v>
      </c>
      <c r="F62" s="223">
        <v>0</v>
      </c>
      <c r="G62" s="223">
        <f t="shared" si="3"/>
        <v>21521010502000</v>
      </c>
      <c r="H62" s="204" t="str">
        <f t="shared" si="4"/>
        <v>215</v>
      </c>
      <c r="I62" s="204" t="str">
        <f t="shared" si="5"/>
        <v>21521</v>
      </c>
      <c r="J62" s="204" t="str">
        <f t="shared" si="6"/>
        <v>2152101</v>
      </c>
    </row>
    <row r="63" spans="1:10" ht="16.5" customHeight="1" x14ac:dyDescent="0.3">
      <c r="A63" s="222">
        <v>21521010503000</v>
      </c>
      <c r="B63" s="205" t="s">
        <v>348</v>
      </c>
      <c r="C63" s="223">
        <v>1053419492</v>
      </c>
      <c r="D63" s="223">
        <v>1053419492</v>
      </c>
      <c r="E63" s="223">
        <v>0</v>
      </c>
      <c r="F63" s="223">
        <v>0</v>
      </c>
      <c r="G63" s="223">
        <f t="shared" si="3"/>
        <v>21521010503000</v>
      </c>
      <c r="H63" s="204" t="str">
        <f t="shared" si="4"/>
        <v>215</v>
      </c>
      <c r="I63" s="204" t="str">
        <f t="shared" si="5"/>
        <v>21521</v>
      </c>
      <c r="J63" s="204" t="str">
        <f t="shared" si="6"/>
        <v>2152101</v>
      </c>
    </row>
    <row r="64" spans="1:10" ht="16.5" customHeight="1" x14ac:dyDescent="0.3">
      <c r="A64" s="222">
        <v>21521020101000</v>
      </c>
      <c r="B64" s="205" t="s">
        <v>349</v>
      </c>
      <c r="C64" s="223">
        <v>14372421247</v>
      </c>
      <c r="D64" s="223">
        <v>14372421247</v>
      </c>
      <c r="E64" s="223">
        <v>0</v>
      </c>
      <c r="F64" s="223">
        <v>0</v>
      </c>
      <c r="G64" s="223">
        <f t="shared" si="3"/>
        <v>21521020101000</v>
      </c>
      <c r="H64" s="204" t="str">
        <f t="shared" si="4"/>
        <v>215</v>
      </c>
      <c r="I64" s="204" t="str">
        <f t="shared" si="5"/>
        <v>21521</v>
      </c>
      <c r="J64" s="204" t="str">
        <f t="shared" si="6"/>
        <v>2152102</v>
      </c>
    </row>
    <row r="65" spans="1:11" ht="16.5" customHeight="1" x14ac:dyDescent="0.3">
      <c r="A65" s="222">
        <v>21521020102000</v>
      </c>
      <c r="B65" s="205" t="s">
        <v>350</v>
      </c>
      <c r="C65" s="223">
        <v>658952900</v>
      </c>
      <c r="D65" s="223">
        <v>658952900</v>
      </c>
      <c r="E65" s="223">
        <v>0</v>
      </c>
      <c r="F65" s="223">
        <v>0</v>
      </c>
      <c r="G65" s="223">
        <f t="shared" si="3"/>
        <v>21521020102000</v>
      </c>
      <c r="H65" s="204" t="str">
        <f t="shared" si="4"/>
        <v>215</v>
      </c>
      <c r="I65" s="204" t="str">
        <f t="shared" si="5"/>
        <v>21521</v>
      </c>
      <c r="J65" s="204" t="str">
        <f t="shared" si="6"/>
        <v>2152102</v>
      </c>
    </row>
    <row r="66" spans="1:11" ht="16.5" customHeight="1" x14ac:dyDescent="0.3">
      <c r="A66" s="222">
        <v>21521020103000</v>
      </c>
      <c r="B66" s="205" t="s">
        <v>351</v>
      </c>
      <c r="C66" s="223">
        <v>6238969243</v>
      </c>
      <c r="D66" s="223">
        <v>6238969243</v>
      </c>
      <c r="E66" s="223">
        <v>0</v>
      </c>
      <c r="F66" s="223">
        <v>0</v>
      </c>
      <c r="G66" s="223">
        <f t="shared" si="3"/>
        <v>21521020103000</v>
      </c>
      <c r="H66" s="204" t="str">
        <f t="shared" si="4"/>
        <v>215</v>
      </c>
      <c r="I66" s="204" t="str">
        <f t="shared" si="5"/>
        <v>21521</v>
      </c>
      <c r="J66" s="204" t="str">
        <f t="shared" si="6"/>
        <v>2152102</v>
      </c>
    </row>
    <row r="67" spans="1:11" ht="16.5" customHeight="1" x14ac:dyDescent="0.3">
      <c r="A67" s="222">
        <v>21521020104000</v>
      </c>
      <c r="B67" s="205" t="s">
        <v>70</v>
      </c>
      <c r="C67" s="223">
        <v>2718307574</v>
      </c>
      <c r="D67" s="223">
        <v>2718307574</v>
      </c>
      <c r="E67" s="223">
        <v>0</v>
      </c>
      <c r="F67" s="223">
        <v>0</v>
      </c>
      <c r="G67" s="223">
        <f t="shared" si="3"/>
        <v>21521020104000</v>
      </c>
      <c r="H67" s="204" t="str">
        <f t="shared" si="4"/>
        <v>215</v>
      </c>
      <c r="I67" s="204" t="str">
        <f t="shared" si="5"/>
        <v>21521</v>
      </c>
      <c r="J67" s="204" t="str">
        <f t="shared" si="6"/>
        <v>2152102</v>
      </c>
    </row>
    <row r="68" spans="1:11" ht="16.5" customHeight="1" x14ac:dyDescent="0.3">
      <c r="A68" s="222">
        <v>21521020108000</v>
      </c>
      <c r="B68" s="205" t="s">
        <v>71</v>
      </c>
      <c r="C68" s="223">
        <v>645059394</v>
      </c>
      <c r="D68" s="223">
        <v>645059394</v>
      </c>
      <c r="E68" s="223">
        <v>0</v>
      </c>
      <c r="F68" s="223">
        <v>0</v>
      </c>
      <c r="G68" s="223">
        <f t="shared" si="3"/>
        <v>21521020108000</v>
      </c>
      <c r="H68" s="204" t="str">
        <f t="shared" si="4"/>
        <v>215</v>
      </c>
      <c r="I68" s="204" t="str">
        <f t="shared" si="5"/>
        <v>21521</v>
      </c>
      <c r="J68" s="204" t="str">
        <f t="shared" si="6"/>
        <v>2152102</v>
      </c>
    </row>
    <row r="69" spans="1:11" s="225" customFormat="1" ht="16.5" customHeight="1" x14ac:dyDescent="0.3">
      <c r="A69" s="224">
        <v>21521020110000</v>
      </c>
      <c r="B69" s="225" t="s">
        <v>352</v>
      </c>
      <c r="C69" s="226">
        <v>228956</v>
      </c>
      <c r="D69" s="226">
        <v>228956</v>
      </c>
      <c r="E69" s="226">
        <v>0</v>
      </c>
      <c r="F69" s="226">
        <v>0</v>
      </c>
      <c r="G69" s="223">
        <f t="shared" si="3"/>
        <v>21521020110000</v>
      </c>
      <c r="H69" s="227" t="str">
        <f t="shared" si="4"/>
        <v>215</v>
      </c>
      <c r="I69" s="227" t="str">
        <f t="shared" si="5"/>
        <v>21521</v>
      </c>
      <c r="J69" s="227" t="str">
        <f t="shared" si="6"/>
        <v>2152102</v>
      </c>
      <c r="K69" s="205"/>
    </row>
    <row r="70" spans="1:11" ht="16.5" customHeight="1" x14ac:dyDescent="0.3">
      <c r="A70" s="222">
        <v>21521020113000</v>
      </c>
      <c r="B70" s="205" t="s">
        <v>353</v>
      </c>
      <c r="C70" s="223">
        <v>6969520400</v>
      </c>
      <c r="D70" s="223">
        <v>6969520400</v>
      </c>
      <c r="E70" s="223">
        <v>0</v>
      </c>
      <c r="F70" s="223">
        <v>0</v>
      </c>
      <c r="G70" s="223">
        <f t="shared" si="3"/>
        <v>21521020113000</v>
      </c>
      <c r="H70" s="204" t="str">
        <f t="shared" si="4"/>
        <v>215</v>
      </c>
      <c r="I70" s="204" t="str">
        <f t="shared" si="5"/>
        <v>21521</v>
      </c>
      <c r="J70" s="204" t="str">
        <f t="shared" si="6"/>
        <v>2152102</v>
      </c>
    </row>
    <row r="71" spans="1:11" ht="16.5" customHeight="1" x14ac:dyDescent="0.3">
      <c r="A71" s="222">
        <v>21521020121000</v>
      </c>
      <c r="B71" s="205" t="s">
        <v>354</v>
      </c>
      <c r="C71" s="223">
        <v>4418872426</v>
      </c>
      <c r="D71" s="223">
        <v>4418872426</v>
      </c>
      <c r="E71" s="223">
        <v>0</v>
      </c>
      <c r="F71" s="223">
        <v>0</v>
      </c>
      <c r="G71" s="223">
        <f t="shared" si="3"/>
        <v>21521020121000</v>
      </c>
      <c r="H71" s="204" t="str">
        <f t="shared" ref="H71:H102" si="7">MID(G71,1,3)</f>
        <v>215</v>
      </c>
      <c r="I71" s="204" t="str">
        <f t="shared" ref="I71:I102" si="8">MID(G71,1,5)</f>
        <v>21521</v>
      </c>
      <c r="J71" s="204" t="str">
        <f t="shared" ref="J71:J102" si="9">MID(G71,1,7)</f>
        <v>2152102</v>
      </c>
    </row>
    <row r="72" spans="1:11" ht="16.5" customHeight="1" x14ac:dyDescent="0.3">
      <c r="A72" s="222">
        <v>21521020132000</v>
      </c>
      <c r="B72" s="205" t="s">
        <v>72</v>
      </c>
      <c r="C72" s="223">
        <v>23576554777</v>
      </c>
      <c r="D72" s="223">
        <v>23576554777</v>
      </c>
      <c r="E72" s="223">
        <v>0</v>
      </c>
      <c r="F72" s="223">
        <v>0</v>
      </c>
      <c r="G72" s="223">
        <f t="shared" ref="G72:G135" si="10">+A72</f>
        <v>21521020132000</v>
      </c>
      <c r="H72" s="204" t="str">
        <f t="shared" si="7"/>
        <v>215</v>
      </c>
      <c r="I72" s="204" t="str">
        <f t="shared" si="8"/>
        <v>21521</v>
      </c>
      <c r="J72" s="204" t="str">
        <f t="shared" si="9"/>
        <v>2152102</v>
      </c>
    </row>
    <row r="73" spans="1:11" ht="16.5" customHeight="1" x14ac:dyDescent="0.3">
      <c r="A73" s="222">
        <v>21521020133000</v>
      </c>
      <c r="B73" s="205" t="s">
        <v>73</v>
      </c>
      <c r="C73" s="223">
        <v>1433094101</v>
      </c>
      <c r="D73" s="223">
        <v>1433094101</v>
      </c>
      <c r="E73" s="223">
        <v>0</v>
      </c>
      <c r="F73" s="223">
        <v>0</v>
      </c>
      <c r="G73" s="223">
        <f t="shared" si="10"/>
        <v>21521020133000</v>
      </c>
      <c r="H73" s="204" t="str">
        <f t="shared" si="7"/>
        <v>215</v>
      </c>
      <c r="I73" s="204" t="str">
        <f t="shared" si="8"/>
        <v>21521</v>
      </c>
      <c r="J73" s="204" t="str">
        <f t="shared" si="9"/>
        <v>2152102</v>
      </c>
    </row>
    <row r="74" spans="1:11" ht="16.5" customHeight="1" x14ac:dyDescent="0.3">
      <c r="A74" s="222">
        <v>21521020136000</v>
      </c>
      <c r="B74" s="205" t="s">
        <v>355</v>
      </c>
      <c r="C74" s="223">
        <v>1910928897</v>
      </c>
      <c r="D74" s="223">
        <v>1910928897</v>
      </c>
      <c r="E74" s="223">
        <v>0</v>
      </c>
      <c r="F74" s="223">
        <v>0</v>
      </c>
      <c r="G74" s="223">
        <f t="shared" si="10"/>
        <v>21521020136000</v>
      </c>
      <c r="H74" s="204" t="str">
        <f t="shared" si="7"/>
        <v>215</v>
      </c>
      <c r="I74" s="204" t="str">
        <f t="shared" si="8"/>
        <v>21521</v>
      </c>
      <c r="J74" s="204" t="str">
        <f t="shared" si="9"/>
        <v>2152102</v>
      </c>
    </row>
    <row r="75" spans="1:11" ht="16.5" customHeight="1" x14ac:dyDescent="0.3">
      <c r="A75" s="222">
        <v>21521020138000</v>
      </c>
      <c r="B75" s="205" t="s">
        <v>356</v>
      </c>
      <c r="C75" s="223">
        <v>69513003</v>
      </c>
      <c r="D75" s="223">
        <v>69513003</v>
      </c>
      <c r="E75" s="223">
        <v>0</v>
      </c>
      <c r="F75" s="223">
        <v>0</v>
      </c>
      <c r="G75" s="223">
        <f t="shared" si="10"/>
        <v>21521020138000</v>
      </c>
      <c r="H75" s="204" t="str">
        <f t="shared" si="7"/>
        <v>215</v>
      </c>
      <c r="I75" s="204" t="str">
        <f t="shared" si="8"/>
        <v>21521</v>
      </c>
      <c r="J75" s="204" t="str">
        <f t="shared" si="9"/>
        <v>2152102</v>
      </c>
    </row>
    <row r="76" spans="1:11" ht="16.5" customHeight="1" x14ac:dyDescent="0.3">
      <c r="A76" s="222">
        <v>21521020201000</v>
      </c>
      <c r="B76" s="205" t="s">
        <v>357</v>
      </c>
      <c r="C76" s="223">
        <v>229515956</v>
      </c>
      <c r="D76" s="223">
        <v>229515956</v>
      </c>
      <c r="E76" s="223">
        <v>0</v>
      </c>
      <c r="F76" s="223">
        <v>0</v>
      </c>
      <c r="G76" s="223">
        <f t="shared" si="10"/>
        <v>21521020201000</v>
      </c>
      <c r="H76" s="204" t="str">
        <f t="shared" si="7"/>
        <v>215</v>
      </c>
      <c r="I76" s="204" t="str">
        <f t="shared" si="8"/>
        <v>21521</v>
      </c>
      <c r="J76" s="204" t="str">
        <f t="shared" si="9"/>
        <v>2152102</v>
      </c>
    </row>
    <row r="77" spans="1:11" ht="16.5" customHeight="1" x14ac:dyDescent="0.3">
      <c r="A77" s="222">
        <v>21521020202000</v>
      </c>
      <c r="B77" s="205" t="s">
        <v>358</v>
      </c>
      <c r="C77" s="223">
        <v>1625466055</v>
      </c>
      <c r="D77" s="223">
        <v>1625466055</v>
      </c>
      <c r="E77" s="223">
        <v>0</v>
      </c>
      <c r="F77" s="223">
        <v>0</v>
      </c>
      <c r="G77" s="223">
        <f t="shared" si="10"/>
        <v>21521020202000</v>
      </c>
      <c r="H77" s="204" t="str">
        <f t="shared" si="7"/>
        <v>215</v>
      </c>
      <c r="I77" s="204" t="str">
        <f t="shared" si="8"/>
        <v>21521</v>
      </c>
      <c r="J77" s="204" t="str">
        <f t="shared" si="9"/>
        <v>2152102</v>
      </c>
    </row>
    <row r="78" spans="1:11" ht="16.5" customHeight="1" x14ac:dyDescent="0.3">
      <c r="A78" s="222">
        <v>21521020301000</v>
      </c>
      <c r="B78" s="205" t="s">
        <v>359</v>
      </c>
      <c r="C78" s="223">
        <v>2778610749</v>
      </c>
      <c r="D78" s="223">
        <v>2778610749</v>
      </c>
      <c r="E78" s="223">
        <v>0</v>
      </c>
      <c r="F78" s="223">
        <v>0</v>
      </c>
      <c r="G78" s="223">
        <f t="shared" si="10"/>
        <v>21521020301000</v>
      </c>
      <c r="H78" s="204" t="str">
        <f t="shared" si="7"/>
        <v>215</v>
      </c>
      <c r="I78" s="204" t="str">
        <f t="shared" si="8"/>
        <v>21521</v>
      </c>
      <c r="J78" s="204" t="str">
        <f t="shared" si="9"/>
        <v>2152102</v>
      </c>
    </row>
    <row r="79" spans="1:11" ht="16.5" customHeight="1" x14ac:dyDescent="0.3">
      <c r="A79" s="222">
        <v>21521020302000</v>
      </c>
      <c r="B79" s="205" t="s">
        <v>360</v>
      </c>
      <c r="C79" s="223">
        <v>2378307897</v>
      </c>
      <c r="D79" s="223">
        <v>2378307897</v>
      </c>
      <c r="E79" s="223">
        <v>0</v>
      </c>
      <c r="F79" s="223">
        <v>0</v>
      </c>
      <c r="G79" s="223">
        <f t="shared" si="10"/>
        <v>21521020302000</v>
      </c>
      <c r="H79" s="204" t="str">
        <f t="shared" si="7"/>
        <v>215</v>
      </c>
      <c r="I79" s="204" t="str">
        <f t="shared" si="8"/>
        <v>21521</v>
      </c>
      <c r="J79" s="204" t="str">
        <f t="shared" si="9"/>
        <v>2152102</v>
      </c>
    </row>
    <row r="80" spans="1:11" ht="16.5" customHeight="1" x14ac:dyDescent="0.3">
      <c r="A80" s="222">
        <v>21521020406000</v>
      </c>
      <c r="B80" s="205" t="s">
        <v>361</v>
      </c>
      <c r="C80" s="223">
        <v>462599814</v>
      </c>
      <c r="D80" s="223">
        <v>462599814</v>
      </c>
      <c r="E80" s="223">
        <v>0</v>
      </c>
      <c r="F80" s="223">
        <v>0</v>
      </c>
      <c r="G80" s="223">
        <f t="shared" si="10"/>
        <v>21521020406000</v>
      </c>
      <c r="H80" s="204" t="str">
        <f t="shared" si="7"/>
        <v>215</v>
      </c>
      <c r="I80" s="204" t="str">
        <f t="shared" si="8"/>
        <v>21521</v>
      </c>
      <c r="J80" s="204" t="str">
        <f t="shared" si="9"/>
        <v>2152102</v>
      </c>
    </row>
    <row r="81" spans="1:10" ht="16.5" customHeight="1" x14ac:dyDescent="0.3">
      <c r="A81" s="222">
        <v>21521020407000</v>
      </c>
      <c r="B81" s="205" t="s">
        <v>362</v>
      </c>
      <c r="C81" s="223">
        <v>10950733</v>
      </c>
      <c r="D81" s="223">
        <v>10950733</v>
      </c>
      <c r="E81" s="223">
        <v>0</v>
      </c>
      <c r="F81" s="223">
        <v>0</v>
      </c>
      <c r="G81" s="223">
        <f t="shared" si="10"/>
        <v>21521020407000</v>
      </c>
      <c r="H81" s="204" t="str">
        <f t="shared" si="7"/>
        <v>215</v>
      </c>
      <c r="I81" s="204" t="str">
        <f t="shared" si="8"/>
        <v>21521</v>
      </c>
      <c r="J81" s="204" t="str">
        <f t="shared" si="9"/>
        <v>2152102</v>
      </c>
    </row>
    <row r="82" spans="1:10" ht="16.5" customHeight="1" x14ac:dyDescent="0.3">
      <c r="A82" s="222">
        <v>21521020501000</v>
      </c>
      <c r="B82" s="205" t="s">
        <v>363</v>
      </c>
      <c r="C82" s="223">
        <v>299219723</v>
      </c>
      <c r="D82" s="223">
        <v>299219723</v>
      </c>
      <c r="E82" s="223">
        <v>0</v>
      </c>
      <c r="F82" s="223">
        <v>0</v>
      </c>
      <c r="G82" s="223">
        <f t="shared" si="10"/>
        <v>21521020501000</v>
      </c>
      <c r="H82" s="204" t="str">
        <f t="shared" si="7"/>
        <v>215</v>
      </c>
      <c r="I82" s="204" t="str">
        <f t="shared" si="8"/>
        <v>21521</v>
      </c>
      <c r="J82" s="204" t="str">
        <f t="shared" si="9"/>
        <v>2152102</v>
      </c>
    </row>
    <row r="83" spans="1:10" ht="16.5" customHeight="1" x14ac:dyDescent="0.3">
      <c r="A83" s="222">
        <v>21521020502000</v>
      </c>
      <c r="B83" s="205" t="s">
        <v>347</v>
      </c>
      <c r="C83" s="223">
        <v>82233143</v>
      </c>
      <c r="D83" s="223">
        <v>82233143</v>
      </c>
      <c r="E83" s="223">
        <v>0</v>
      </c>
      <c r="F83" s="223">
        <v>0</v>
      </c>
      <c r="G83" s="223">
        <f t="shared" si="10"/>
        <v>21521020502000</v>
      </c>
      <c r="H83" s="204" t="str">
        <f t="shared" si="7"/>
        <v>215</v>
      </c>
      <c r="I83" s="204" t="str">
        <f t="shared" si="8"/>
        <v>21521</v>
      </c>
      <c r="J83" s="204" t="str">
        <f t="shared" si="9"/>
        <v>2152102</v>
      </c>
    </row>
    <row r="84" spans="1:10" ht="16.5" customHeight="1" x14ac:dyDescent="0.3">
      <c r="A84" s="222">
        <v>21521020503000</v>
      </c>
      <c r="B84" s="205" t="s">
        <v>364</v>
      </c>
      <c r="C84" s="223">
        <v>661008766</v>
      </c>
      <c r="D84" s="223">
        <v>661008766</v>
      </c>
      <c r="E84" s="223">
        <v>0</v>
      </c>
      <c r="F84" s="223">
        <v>0</v>
      </c>
      <c r="G84" s="223">
        <f t="shared" si="10"/>
        <v>21521020503000</v>
      </c>
      <c r="H84" s="204" t="str">
        <f t="shared" si="7"/>
        <v>215</v>
      </c>
      <c r="I84" s="204" t="str">
        <f t="shared" si="8"/>
        <v>21521</v>
      </c>
      <c r="J84" s="204" t="str">
        <f t="shared" si="9"/>
        <v>2152102</v>
      </c>
    </row>
    <row r="85" spans="1:10" ht="16.5" customHeight="1" x14ac:dyDescent="0.3">
      <c r="A85" s="222">
        <v>21521030100000</v>
      </c>
      <c r="B85" s="205" t="s">
        <v>365</v>
      </c>
      <c r="C85" s="223">
        <v>585554157</v>
      </c>
      <c r="D85" s="223">
        <v>585554157</v>
      </c>
      <c r="E85" s="223">
        <v>0</v>
      </c>
      <c r="F85" s="223">
        <v>0</v>
      </c>
      <c r="G85" s="223">
        <f t="shared" si="10"/>
        <v>21521030100000</v>
      </c>
      <c r="H85" s="204" t="str">
        <f t="shared" si="7"/>
        <v>215</v>
      </c>
      <c r="I85" s="204" t="str">
        <f t="shared" si="8"/>
        <v>21521</v>
      </c>
      <c r="J85" s="204" t="str">
        <f t="shared" si="9"/>
        <v>2152103</v>
      </c>
    </row>
    <row r="86" spans="1:10" ht="16.5" customHeight="1" x14ac:dyDescent="0.3">
      <c r="A86" s="222">
        <v>21521030500000</v>
      </c>
      <c r="B86" s="205" t="s">
        <v>74</v>
      </c>
      <c r="C86" s="223">
        <v>14566212518</v>
      </c>
      <c r="D86" s="223">
        <v>14566212518</v>
      </c>
      <c r="E86" s="223">
        <v>0</v>
      </c>
      <c r="F86" s="223">
        <v>0</v>
      </c>
      <c r="G86" s="223">
        <f t="shared" si="10"/>
        <v>21521030500000</v>
      </c>
      <c r="H86" s="204" t="str">
        <f t="shared" si="7"/>
        <v>215</v>
      </c>
      <c r="I86" s="204" t="str">
        <f t="shared" si="8"/>
        <v>21521</v>
      </c>
      <c r="J86" s="204" t="str">
        <f t="shared" si="9"/>
        <v>2152103</v>
      </c>
    </row>
    <row r="87" spans="1:10" ht="16.5" customHeight="1" x14ac:dyDescent="0.3">
      <c r="A87" s="222">
        <v>21521030700000</v>
      </c>
      <c r="B87" s="205" t="s">
        <v>366</v>
      </c>
      <c r="C87" s="223">
        <v>26146775</v>
      </c>
      <c r="D87" s="223">
        <v>26146775</v>
      </c>
      <c r="E87" s="223">
        <v>0</v>
      </c>
      <c r="F87" s="223">
        <v>0</v>
      </c>
      <c r="G87" s="223">
        <f t="shared" si="10"/>
        <v>21521030700000</v>
      </c>
      <c r="H87" s="204" t="str">
        <f t="shared" si="7"/>
        <v>215</v>
      </c>
      <c r="I87" s="204" t="str">
        <f t="shared" si="8"/>
        <v>21521</v>
      </c>
      <c r="J87" s="204" t="str">
        <f t="shared" si="9"/>
        <v>2152103</v>
      </c>
    </row>
    <row r="88" spans="1:10" ht="16.5" customHeight="1" x14ac:dyDescent="0.3">
      <c r="A88" s="222">
        <v>21521039900000</v>
      </c>
      <c r="B88" s="205" t="s">
        <v>367</v>
      </c>
      <c r="C88" s="223">
        <v>2650286708</v>
      </c>
      <c r="D88" s="223">
        <v>2650286708</v>
      </c>
      <c r="E88" s="223">
        <v>0</v>
      </c>
      <c r="F88" s="223">
        <v>0</v>
      </c>
      <c r="G88" s="223">
        <f t="shared" si="10"/>
        <v>21521039900000</v>
      </c>
      <c r="H88" s="204" t="str">
        <f t="shared" si="7"/>
        <v>215</v>
      </c>
      <c r="I88" s="204" t="str">
        <f t="shared" si="8"/>
        <v>21521</v>
      </c>
      <c r="J88" s="204" t="str">
        <f t="shared" si="9"/>
        <v>2152103</v>
      </c>
    </row>
    <row r="89" spans="1:10" ht="16.5" customHeight="1" x14ac:dyDescent="0.3">
      <c r="A89" s="222">
        <v>21521040100000</v>
      </c>
      <c r="B89" s="205" t="s">
        <v>271</v>
      </c>
      <c r="C89" s="223">
        <v>634695822</v>
      </c>
      <c r="D89" s="223">
        <v>634695822</v>
      </c>
      <c r="E89" s="223">
        <v>0</v>
      </c>
      <c r="F89" s="223">
        <v>0</v>
      </c>
      <c r="G89" s="223">
        <f t="shared" si="10"/>
        <v>21521040100000</v>
      </c>
      <c r="H89" s="204" t="str">
        <f t="shared" si="7"/>
        <v>215</v>
      </c>
      <c r="I89" s="204" t="str">
        <f t="shared" si="8"/>
        <v>21521</v>
      </c>
      <c r="J89" s="204" t="str">
        <f t="shared" si="9"/>
        <v>2152104</v>
      </c>
    </row>
    <row r="90" spans="1:10" ht="16.5" customHeight="1" x14ac:dyDescent="0.3">
      <c r="A90" s="222">
        <v>21601000000000</v>
      </c>
      <c r="B90" s="205" t="s">
        <v>368</v>
      </c>
      <c r="C90" s="223">
        <v>76359619</v>
      </c>
      <c r="D90" s="223">
        <v>89923095</v>
      </c>
      <c r="E90" s="223">
        <v>0</v>
      </c>
      <c r="F90" s="223">
        <v>13563476</v>
      </c>
      <c r="G90" s="223">
        <f t="shared" si="10"/>
        <v>21601000000000</v>
      </c>
      <c r="H90" s="204" t="str">
        <f t="shared" si="7"/>
        <v>216</v>
      </c>
      <c r="I90" s="204" t="str">
        <f t="shared" si="8"/>
        <v>21601</v>
      </c>
      <c r="J90" s="204" t="str">
        <f t="shared" si="9"/>
        <v>2160100</v>
      </c>
    </row>
    <row r="91" spans="1:10" ht="16.5" customHeight="1" x14ac:dyDescent="0.3">
      <c r="A91" s="222">
        <v>31101010000000</v>
      </c>
      <c r="B91" s="205" t="s">
        <v>96</v>
      </c>
      <c r="C91" s="223">
        <v>352983406714</v>
      </c>
      <c r="D91" s="223">
        <v>360602034893</v>
      </c>
      <c r="E91" s="223">
        <v>0</v>
      </c>
      <c r="F91" s="223">
        <v>7618628179</v>
      </c>
      <c r="G91" s="223">
        <f t="shared" si="10"/>
        <v>31101010000000</v>
      </c>
      <c r="H91" s="204" t="str">
        <f t="shared" si="7"/>
        <v>311</v>
      </c>
      <c r="I91" s="204" t="str">
        <f t="shared" si="8"/>
        <v>31101</v>
      </c>
      <c r="J91" s="204" t="str">
        <f t="shared" si="9"/>
        <v>3110101</v>
      </c>
    </row>
    <row r="92" spans="1:10" ht="16.5" customHeight="1" x14ac:dyDescent="0.3">
      <c r="A92" s="222">
        <v>31102000000000</v>
      </c>
      <c r="B92" s="205" t="s">
        <v>97</v>
      </c>
      <c r="C92" s="223">
        <v>360247904217</v>
      </c>
      <c r="D92" s="223">
        <v>353654203427</v>
      </c>
      <c r="E92" s="223">
        <v>6593700790</v>
      </c>
      <c r="F92" s="223">
        <v>0</v>
      </c>
      <c r="G92" s="223">
        <f t="shared" si="10"/>
        <v>31102000000000</v>
      </c>
      <c r="H92" s="204" t="str">
        <f t="shared" si="7"/>
        <v>311</v>
      </c>
      <c r="I92" s="204" t="str">
        <f t="shared" si="8"/>
        <v>31102</v>
      </c>
      <c r="J92" s="204" t="str">
        <f t="shared" si="9"/>
        <v>3110200</v>
      </c>
    </row>
    <row r="93" spans="1:10" ht="16.5" customHeight="1" x14ac:dyDescent="0.3">
      <c r="A93" s="222">
        <v>31103000000000</v>
      </c>
      <c r="B93" s="205" t="s">
        <v>185</v>
      </c>
      <c r="C93" s="223">
        <v>913523236</v>
      </c>
      <c r="D93" s="223">
        <v>913523236</v>
      </c>
      <c r="E93" s="223">
        <v>0</v>
      </c>
      <c r="F93" s="223">
        <v>0</v>
      </c>
      <c r="G93" s="223">
        <f t="shared" si="10"/>
        <v>31103000000000</v>
      </c>
      <c r="H93" s="204" t="str">
        <f t="shared" si="7"/>
        <v>311</v>
      </c>
      <c r="I93" s="204" t="str">
        <f t="shared" si="8"/>
        <v>31103</v>
      </c>
      <c r="J93" s="204" t="str">
        <f t="shared" si="9"/>
        <v>3110300</v>
      </c>
    </row>
    <row r="94" spans="1:10" ht="16.5" customHeight="1" x14ac:dyDescent="0.3">
      <c r="A94" s="222">
        <v>44301010000000</v>
      </c>
      <c r="B94" s="205" t="s">
        <v>92</v>
      </c>
      <c r="C94" s="223">
        <v>932777891</v>
      </c>
      <c r="D94" s="223">
        <v>410233255891</v>
      </c>
      <c r="E94" s="223">
        <v>0</v>
      </c>
      <c r="F94" s="223">
        <v>409300478000</v>
      </c>
      <c r="G94" s="223">
        <f t="shared" si="10"/>
        <v>44301010000000</v>
      </c>
      <c r="H94" s="204" t="str">
        <f t="shared" si="7"/>
        <v>443</v>
      </c>
      <c r="I94" s="204" t="str">
        <f t="shared" si="8"/>
        <v>44301</v>
      </c>
      <c r="J94" s="204" t="str">
        <f t="shared" si="9"/>
        <v>4430101</v>
      </c>
    </row>
    <row r="95" spans="1:10" s="229" customFormat="1" ht="16.5" customHeight="1" x14ac:dyDescent="0.3">
      <c r="A95" s="228">
        <v>46101010000000</v>
      </c>
      <c r="B95" s="229" t="s">
        <v>411</v>
      </c>
      <c r="C95" s="230">
        <v>0</v>
      </c>
      <c r="D95" s="230">
        <v>274692261</v>
      </c>
      <c r="E95" s="230">
        <v>0</v>
      </c>
      <c r="F95" s="230">
        <v>274692261</v>
      </c>
      <c r="G95" s="230">
        <f t="shared" si="10"/>
        <v>46101010000000</v>
      </c>
      <c r="H95" s="231" t="str">
        <f t="shared" si="7"/>
        <v>461</v>
      </c>
      <c r="I95" s="231" t="str">
        <f t="shared" si="8"/>
        <v>46101</v>
      </c>
      <c r="J95" s="231" t="str">
        <f t="shared" si="9"/>
        <v>4610101</v>
      </c>
    </row>
    <row r="96" spans="1:10" ht="16.5" customHeight="1" x14ac:dyDescent="0.3">
      <c r="A96" s="222">
        <v>46101020000000</v>
      </c>
      <c r="B96" s="205" t="s">
        <v>321</v>
      </c>
      <c r="C96" s="223">
        <v>0</v>
      </c>
      <c r="D96" s="223">
        <v>8324185802</v>
      </c>
      <c r="E96" s="223">
        <v>0</v>
      </c>
      <c r="F96" s="223">
        <v>8324185802</v>
      </c>
      <c r="G96" s="223">
        <f t="shared" si="10"/>
        <v>46101020000000</v>
      </c>
      <c r="H96" s="204" t="str">
        <f t="shared" si="7"/>
        <v>461</v>
      </c>
      <c r="I96" s="204" t="str">
        <f t="shared" si="8"/>
        <v>46101</v>
      </c>
      <c r="J96" s="204" t="str">
        <f t="shared" si="9"/>
        <v>4610102</v>
      </c>
    </row>
    <row r="97" spans="1:10" ht="16.5" customHeight="1" x14ac:dyDescent="0.3">
      <c r="A97" s="222">
        <v>46104991200000</v>
      </c>
      <c r="B97" s="205" t="s">
        <v>369</v>
      </c>
      <c r="C97" s="223">
        <v>0</v>
      </c>
      <c r="D97" s="223">
        <v>13753991</v>
      </c>
      <c r="E97" s="223">
        <v>0</v>
      </c>
      <c r="F97" s="223">
        <v>13753991</v>
      </c>
      <c r="G97" s="223">
        <f t="shared" si="10"/>
        <v>46104991200000</v>
      </c>
      <c r="H97" s="204" t="str">
        <f t="shared" si="7"/>
        <v>461</v>
      </c>
      <c r="I97" s="204" t="str">
        <f t="shared" si="8"/>
        <v>46104</v>
      </c>
      <c r="J97" s="204" t="str">
        <f t="shared" si="9"/>
        <v>4610499</v>
      </c>
    </row>
    <row r="98" spans="1:10" ht="16.5" customHeight="1" x14ac:dyDescent="0.3">
      <c r="A98" s="222">
        <v>46104999900000</v>
      </c>
      <c r="B98" s="205" t="s">
        <v>66</v>
      </c>
      <c r="C98" s="223">
        <v>567412</v>
      </c>
      <c r="D98" s="223">
        <v>50704615</v>
      </c>
      <c r="E98" s="223">
        <v>0</v>
      </c>
      <c r="F98" s="223">
        <v>50137203</v>
      </c>
      <c r="G98" s="223">
        <f t="shared" si="10"/>
        <v>46104999900000</v>
      </c>
      <c r="H98" s="204" t="str">
        <f t="shared" si="7"/>
        <v>461</v>
      </c>
      <c r="I98" s="204" t="str">
        <f t="shared" si="8"/>
        <v>46104</v>
      </c>
      <c r="J98" s="204" t="str">
        <f t="shared" si="9"/>
        <v>4610499</v>
      </c>
    </row>
    <row r="99" spans="1:10" ht="16.5" customHeight="1" x14ac:dyDescent="0.3">
      <c r="A99" s="222">
        <v>53101010101000</v>
      </c>
      <c r="B99" s="205" t="s">
        <v>330</v>
      </c>
      <c r="C99" s="223">
        <v>46115883266</v>
      </c>
      <c r="D99" s="223">
        <v>14198</v>
      </c>
      <c r="E99" s="223">
        <v>46115869068</v>
      </c>
      <c r="F99" s="223">
        <v>0</v>
      </c>
      <c r="G99" s="223">
        <f t="shared" si="10"/>
        <v>53101010101000</v>
      </c>
      <c r="H99" s="204" t="str">
        <f t="shared" si="7"/>
        <v>531</v>
      </c>
      <c r="I99" s="204" t="str">
        <f t="shared" si="8"/>
        <v>53101</v>
      </c>
      <c r="J99" s="204" t="str">
        <f t="shared" si="9"/>
        <v>5310101</v>
      </c>
    </row>
    <row r="100" spans="1:10" ht="16.5" customHeight="1" x14ac:dyDescent="0.3">
      <c r="A100" s="222">
        <v>53101010102000</v>
      </c>
      <c r="B100" s="205" t="s">
        <v>77</v>
      </c>
      <c r="C100" s="223">
        <v>507510056</v>
      </c>
      <c r="D100" s="223">
        <v>0</v>
      </c>
      <c r="E100" s="223">
        <v>507510056</v>
      </c>
      <c r="F100" s="223">
        <v>0</v>
      </c>
      <c r="G100" s="223">
        <f t="shared" si="10"/>
        <v>53101010102000</v>
      </c>
      <c r="H100" s="204" t="str">
        <f t="shared" si="7"/>
        <v>531</v>
      </c>
      <c r="I100" s="204" t="str">
        <f t="shared" si="8"/>
        <v>53101</v>
      </c>
      <c r="J100" s="204" t="str">
        <f t="shared" si="9"/>
        <v>5310101</v>
      </c>
    </row>
    <row r="101" spans="1:10" ht="16.5" customHeight="1" x14ac:dyDescent="0.3">
      <c r="A101" s="222">
        <v>53101010103000</v>
      </c>
      <c r="B101" s="205" t="s">
        <v>272</v>
      </c>
      <c r="C101" s="223">
        <v>374965217</v>
      </c>
      <c r="D101" s="223">
        <v>0</v>
      </c>
      <c r="E101" s="223">
        <v>374965217</v>
      </c>
      <c r="F101" s="223">
        <v>0</v>
      </c>
      <c r="G101" s="223">
        <f t="shared" si="10"/>
        <v>53101010103000</v>
      </c>
      <c r="H101" s="204" t="str">
        <f t="shared" si="7"/>
        <v>531</v>
      </c>
      <c r="I101" s="204" t="str">
        <f t="shared" si="8"/>
        <v>53101</v>
      </c>
      <c r="J101" s="204" t="str">
        <f t="shared" si="9"/>
        <v>5310101</v>
      </c>
    </row>
    <row r="102" spans="1:10" ht="16.5" customHeight="1" x14ac:dyDescent="0.3">
      <c r="A102" s="222">
        <v>53101010104000</v>
      </c>
      <c r="B102" s="205" t="s">
        <v>273</v>
      </c>
      <c r="C102" s="223">
        <v>391443870</v>
      </c>
      <c r="D102" s="223">
        <v>0</v>
      </c>
      <c r="E102" s="223">
        <v>391443870</v>
      </c>
      <c r="F102" s="223">
        <v>0</v>
      </c>
      <c r="G102" s="223">
        <f t="shared" si="10"/>
        <v>53101010104000</v>
      </c>
      <c r="H102" s="204" t="str">
        <f t="shared" si="7"/>
        <v>531</v>
      </c>
      <c r="I102" s="204" t="str">
        <f t="shared" si="8"/>
        <v>53101</v>
      </c>
      <c r="J102" s="204" t="str">
        <f t="shared" si="9"/>
        <v>5310101</v>
      </c>
    </row>
    <row r="103" spans="1:10" ht="16.5" customHeight="1" x14ac:dyDescent="0.3">
      <c r="A103" s="222">
        <v>53101010200000</v>
      </c>
      <c r="B103" s="205" t="s">
        <v>331</v>
      </c>
      <c r="C103" s="223">
        <v>5039973006</v>
      </c>
      <c r="D103" s="223">
        <v>0</v>
      </c>
      <c r="E103" s="223">
        <v>5039973006</v>
      </c>
      <c r="F103" s="223">
        <v>0</v>
      </c>
      <c r="G103" s="223">
        <f t="shared" si="10"/>
        <v>53101010200000</v>
      </c>
      <c r="H103" s="204" t="str">
        <f t="shared" ref="H103:H134" si="11">MID(G103,1,3)</f>
        <v>531</v>
      </c>
      <c r="I103" s="204" t="str">
        <f t="shared" ref="I103:I134" si="12">MID(G103,1,5)</f>
        <v>53101</v>
      </c>
      <c r="J103" s="204" t="str">
        <f t="shared" ref="J103:J134" si="13">MID(G103,1,7)</f>
        <v>5310101</v>
      </c>
    </row>
    <row r="104" spans="1:10" ht="16.5" customHeight="1" x14ac:dyDescent="0.3">
      <c r="A104" s="222">
        <v>53101010301000</v>
      </c>
      <c r="B104" s="205" t="s">
        <v>370</v>
      </c>
      <c r="C104" s="223">
        <v>27261983068</v>
      </c>
      <c r="D104" s="223">
        <v>141217</v>
      </c>
      <c r="E104" s="223">
        <v>27261841851</v>
      </c>
      <c r="F104" s="223">
        <v>0</v>
      </c>
      <c r="G104" s="223">
        <f t="shared" si="10"/>
        <v>53101010301000</v>
      </c>
      <c r="H104" s="204" t="str">
        <f t="shared" si="11"/>
        <v>531</v>
      </c>
      <c r="I104" s="204" t="str">
        <f t="shared" si="12"/>
        <v>53101</v>
      </c>
      <c r="J104" s="204" t="str">
        <f t="shared" si="13"/>
        <v>5310101</v>
      </c>
    </row>
    <row r="105" spans="1:10" ht="16.5" customHeight="1" x14ac:dyDescent="0.3">
      <c r="A105" s="222">
        <v>53101010302000</v>
      </c>
      <c r="B105" s="205" t="s">
        <v>78</v>
      </c>
      <c r="C105" s="223">
        <v>417768095</v>
      </c>
      <c r="D105" s="223">
        <v>0</v>
      </c>
      <c r="E105" s="223">
        <v>417768095</v>
      </c>
      <c r="F105" s="223">
        <v>0</v>
      </c>
      <c r="G105" s="223">
        <f t="shared" si="10"/>
        <v>53101010302000</v>
      </c>
      <c r="H105" s="204" t="str">
        <f t="shared" si="11"/>
        <v>531</v>
      </c>
      <c r="I105" s="204" t="str">
        <f t="shared" si="12"/>
        <v>53101</v>
      </c>
      <c r="J105" s="204" t="str">
        <f t="shared" si="13"/>
        <v>5310101</v>
      </c>
    </row>
    <row r="106" spans="1:10" ht="16.5" customHeight="1" x14ac:dyDescent="0.3">
      <c r="A106" s="222">
        <v>53101010303000</v>
      </c>
      <c r="B106" s="205" t="s">
        <v>274</v>
      </c>
      <c r="C106" s="223">
        <v>304373557</v>
      </c>
      <c r="D106" s="223">
        <v>0</v>
      </c>
      <c r="E106" s="223">
        <v>304373557</v>
      </c>
      <c r="F106" s="223">
        <v>0</v>
      </c>
      <c r="G106" s="223">
        <f t="shared" si="10"/>
        <v>53101010303000</v>
      </c>
      <c r="H106" s="204" t="str">
        <f t="shared" si="11"/>
        <v>531</v>
      </c>
      <c r="I106" s="204" t="str">
        <f t="shared" si="12"/>
        <v>53101</v>
      </c>
      <c r="J106" s="204" t="str">
        <f t="shared" si="13"/>
        <v>5310101</v>
      </c>
    </row>
    <row r="107" spans="1:10" ht="16.5" customHeight="1" x14ac:dyDescent="0.3">
      <c r="A107" s="222">
        <v>53101010304000</v>
      </c>
      <c r="B107" s="205" t="s">
        <v>275</v>
      </c>
      <c r="C107" s="223">
        <v>592653476</v>
      </c>
      <c r="D107" s="223">
        <v>0</v>
      </c>
      <c r="E107" s="223">
        <v>592653476</v>
      </c>
      <c r="F107" s="223">
        <v>0</v>
      </c>
      <c r="G107" s="223">
        <f t="shared" si="10"/>
        <v>53101010304000</v>
      </c>
      <c r="H107" s="204" t="str">
        <f t="shared" si="11"/>
        <v>531</v>
      </c>
      <c r="I107" s="204" t="str">
        <f t="shared" si="12"/>
        <v>53101</v>
      </c>
      <c r="J107" s="204" t="str">
        <f t="shared" si="13"/>
        <v>5310101</v>
      </c>
    </row>
    <row r="108" spans="1:10" ht="16.5" customHeight="1" x14ac:dyDescent="0.3">
      <c r="A108" s="222">
        <v>53101010401000</v>
      </c>
      <c r="B108" s="205" t="s">
        <v>333</v>
      </c>
      <c r="C108" s="223">
        <v>12395390937</v>
      </c>
      <c r="D108" s="223">
        <v>1973235</v>
      </c>
      <c r="E108" s="223">
        <v>12393417702</v>
      </c>
      <c r="F108" s="223">
        <v>0</v>
      </c>
      <c r="G108" s="223">
        <f t="shared" si="10"/>
        <v>53101010401000</v>
      </c>
      <c r="H108" s="204" t="str">
        <f t="shared" si="11"/>
        <v>531</v>
      </c>
      <c r="I108" s="204" t="str">
        <f t="shared" si="12"/>
        <v>53101</v>
      </c>
      <c r="J108" s="204" t="str">
        <f t="shared" si="13"/>
        <v>5310101</v>
      </c>
    </row>
    <row r="109" spans="1:10" ht="16.5" customHeight="1" x14ac:dyDescent="0.3">
      <c r="A109" s="222">
        <v>53101010402000</v>
      </c>
      <c r="B109" s="205" t="s">
        <v>79</v>
      </c>
      <c r="C109" s="223">
        <v>181105217</v>
      </c>
      <c r="D109" s="223">
        <v>0</v>
      </c>
      <c r="E109" s="223">
        <v>181105217</v>
      </c>
      <c r="F109" s="223">
        <v>0</v>
      </c>
      <c r="G109" s="223">
        <f t="shared" si="10"/>
        <v>53101010402000</v>
      </c>
      <c r="H109" s="204" t="str">
        <f t="shared" si="11"/>
        <v>531</v>
      </c>
      <c r="I109" s="204" t="str">
        <f t="shared" si="12"/>
        <v>53101</v>
      </c>
      <c r="J109" s="204" t="str">
        <f t="shared" si="13"/>
        <v>5310101</v>
      </c>
    </row>
    <row r="110" spans="1:10" ht="16.5" customHeight="1" x14ac:dyDescent="0.3">
      <c r="A110" s="222">
        <v>53101010403000</v>
      </c>
      <c r="B110" s="205" t="s">
        <v>276</v>
      </c>
      <c r="C110" s="223">
        <v>73918330</v>
      </c>
      <c r="D110" s="223">
        <v>0</v>
      </c>
      <c r="E110" s="223">
        <v>73918330</v>
      </c>
      <c r="F110" s="223">
        <v>0</v>
      </c>
      <c r="G110" s="223">
        <f t="shared" si="10"/>
        <v>53101010403000</v>
      </c>
      <c r="H110" s="204" t="str">
        <f t="shared" si="11"/>
        <v>531</v>
      </c>
      <c r="I110" s="204" t="str">
        <f t="shared" si="12"/>
        <v>53101</v>
      </c>
      <c r="J110" s="204" t="str">
        <f t="shared" si="13"/>
        <v>5310101</v>
      </c>
    </row>
    <row r="111" spans="1:10" ht="16.5" customHeight="1" x14ac:dyDescent="0.3">
      <c r="A111" s="222">
        <v>53101010404000</v>
      </c>
      <c r="B111" s="205" t="s">
        <v>277</v>
      </c>
      <c r="C111" s="223">
        <v>139777695</v>
      </c>
      <c r="D111" s="223">
        <v>0</v>
      </c>
      <c r="E111" s="223">
        <v>139777695</v>
      </c>
      <c r="F111" s="223">
        <v>0</v>
      </c>
      <c r="G111" s="223">
        <f t="shared" si="10"/>
        <v>53101010404000</v>
      </c>
      <c r="H111" s="204" t="str">
        <f t="shared" si="11"/>
        <v>531</v>
      </c>
      <c r="I111" s="204" t="str">
        <f t="shared" si="12"/>
        <v>53101</v>
      </c>
      <c r="J111" s="204" t="str">
        <f t="shared" si="13"/>
        <v>5310101</v>
      </c>
    </row>
    <row r="112" spans="1:10" ht="16.5" customHeight="1" x14ac:dyDescent="0.3">
      <c r="A112" s="222">
        <v>53101010801000</v>
      </c>
      <c r="B112" s="205" t="s">
        <v>80</v>
      </c>
      <c r="C112" s="223">
        <v>12085451225</v>
      </c>
      <c r="D112" s="223">
        <v>82972606</v>
      </c>
      <c r="E112" s="223">
        <v>12002478619</v>
      </c>
      <c r="F112" s="223">
        <v>0</v>
      </c>
      <c r="G112" s="223">
        <f t="shared" si="10"/>
        <v>53101010801000</v>
      </c>
      <c r="H112" s="204" t="str">
        <f t="shared" si="11"/>
        <v>531</v>
      </c>
      <c r="I112" s="204" t="str">
        <f t="shared" si="12"/>
        <v>53101</v>
      </c>
      <c r="J112" s="204" t="str">
        <f t="shared" si="13"/>
        <v>5310101</v>
      </c>
    </row>
    <row r="113" spans="1:10" ht="16.5" customHeight="1" x14ac:dyDescent="0.3">
      <c r="A113" s="222">
        <v>53101010802000</v>
      </c>
      <c r="B113" s="205" t="s">
        <v>81</v>
      </c>
      <c r="C113" s="223">
        <v>543281573</v>
      </c>
      <c r="D113" s="223">
        <v>0</v>
      </c>
      <c r="E113" s="223">
        <v>543281573</v>
      </c>
      <c r="F113" s="223">
        <v>0</v>
      </c>
      <c r="G113" s="223">
        <f t="shared" si="10"/>
        <v>53101010802000</v>
      </c>
      <c r="H113" s="204" t="str">
        <f t="shared" si="11"/>
        <v>531</v>
      </c>
      <c r="I113" s="204" t="str">
        <f t="shared" si="12"/>
        <v>53101</v>
      </c>
      <c r="J113" s="204" t="str">
        <f t="shared" si="13"/>
        <v>5310101</v>
      </c>
    </row>
    <row r="114" spans="1:10" ht="16.5" customHeight="1" x14ac:dyDescent="0.3">
      <c r="A114" s="222">
        <v>53101010803000</v>
      </c>
      <c r="B114" s="205" t="s">
        <v>278</v>
      </c>
      <c r="C114" s="223">
        <v>340358243</v>
      </c>
      <c r="D114" s="223">
        <v>0</v>
      </c>
      <c r="E114" s="223">
        <v>340358243</v>
      </c>
      <c r="F114" s="223">
        <v>0</v>
      </c>
      <c r="G114" s="223">
        <f t="shared" si="10"/>
        <v>53101010803000</v>
      </c>
      <c r="H114" s="204" t="str">
        <f t="shared" si="11"/>
        <v>531</v>
      </c>
      <c r="I114" s="204" t="str">
        <f t="shared" si="12"/>
        <v>53101</v>
      </c>
      <c r="J114" s="204" t="str">
        <f t="shared" si="13"/>
        <v>5310101</v>
      </c>
    </row>
    <row r="115" spans="1:10" ht="16.5" customHeight="1" x14ac:dyDescent="0.3">
      <c r="A115" s="222">
        <v>53101010804000</v>
      </c>
      <c r="B115" s="205" t="s">
        <v>279</v>
      </c>
      <c r="C115" s="223">
        <v>323012242</v>
      </c>
      <c r="D115" s="223">
        <v>0</v>
      </c>
      <c r="E115" s="223">
        <v>323012242</v>
      </c>
      <c r="F115" s="223">
        <v>0</v>
      </c>
      <c r="G115" s="223">
        <f t="shared" si="10"/>
        <v>53101010804000</v>
      </c>
      <c r="H115" s="204" t="str">
        <f t="shared" si="11"/>
        <v>531</v>
      </c>
      <c r="I115" s="204" t="str">
        <f t="shared" si="12"/>
        <v>53101</v>
      </c>
      <c r="J115" s="204" t="str">
        <f t="shared" si="13"/>
        <v>5310101</v>
      </c>
    </row>
    <row r="116" spans="1:10" ht="16.5" customHeight="1" x14ac:dyDescent="0.3">
      <c r="A116" s="222">
        <v>53101011000000</v>
      </c>
      <c r="B116" s="205" t="s">
        <v>371</v>
      </c>
      <c r="C116" s="223">
        <v>341344</v>
      </c>
      <c r="D116" s="223">
        <v>0</v>
      </c>
      <c r="E116" s="223">
        <v>341344</v>
      </c>
      <c r="F116" s="223">
        <v>0</v>
      </c>
      <c r="G116" s="223">
        <f t="shared" si="10"/>
        <v>53101011000000</v>
      </c>
      <c r="H116" s="204" t="str">
        <f t="shared" si="11"/>
        <v>531</v>
      </c>
      <c r="I116" s="204" t="str">
        <f t="shared" si="12"/>
        <v>53101</v>
      </c>
      <c r="J116" s="204" t="str">
        <f t="shared" si="13"/>
        <v>5310101</v>
      </c>
    </row>
    <row r="117" spans="1:10" ht="16.5" customHeight="1" x14ac:dyDescent="0.3">
      <c r="A117" s="222">
        <v>53101011201000</v>
      </c>
      <c r="B117" s="205" t="s">
        <v>372</v>
      </c>
      <c r="C117" s="223">
        <v>171790538</v>
      </c>
      <c r="D117" s="223">
        <v>0</v>
      </c>
      <c r="E117" s="223">
        <v>171790538</v>
      </c>
      <c r="F117" s="223">
        <v>0</v>
      </c>
      <c r="G117" s="223">
        <f t="shared" si="10"/>
        <v>53101011201000</v>
      </c>
      <c r="H117" s="204" t="str">
        <f t="shared" si="11"/>
        <v>531</v>
      </c>
      <c r="I117" s="204" t="str">
        <f t="shared" si="12"/>
        <v>53101</v>
      </c>
      <c r="J117" s="204" t="str">
        <f t="shared" si="13"/>
        <v>5310101</v>
      </c>
    </row>
    <row r="118" spans="1:10" ht="16.5" customHeight="1" x14ac:dyDescent="0.3">
      <c r="A118" s="222">
        <v>53101011202000</v>
      </c>
      <c r="B118" s="205" t="s">
        <v>280</v>
      </c>
      <c r="C118" s="223">
        <v>3317515</v>
      </c>
      <c r="D118" s="223">
        <v>0</v>
      </c>
      <c r="E118" s="223">
        <v>3317515</v>
      </c>
      <c r="F118" s="223">
        <v>0</v>
      </c>
      <c r="G118" s="223">
        <f t="shared" si="10"/>
        <v>53101011202000</v>
      </c>
      <c r="H118" s="204" t="str">
        <f t="shared" si="11"/>
        <v>531</v>
      </c>
      <c r="I118" s="204" t="str">
        <f t="shared" si="12"/>
        <v>53101</v>
      </c>
      <c r="J118" s="204" t="str">
        <f t="shared" si="13"/>
        <v>5310101</v>
      </c>
    </row>
    <row r="119" spans="1:10" ht="16.5" customHeight="1" x14ac:dyDescent="0.3">
      <c r="A119" s="222">
        <v>53101011204000</v>
      </c>
      <c r="B119" s="205" t="s">
        <v>82</v>
      </c>
      <c r="C119" s="223">
        <v>17541666</v>
      </c>
      <c r="D119" s="223">
        <v>0</v>
      </c>
      <c r="E119" s="223">
        <v>17541666</v>
      </c>
      <c r="F119" s="223">
        <v>0</v>
      </c>
      <c r="G119" s="223">
        <f t="shared" si="10"/>
        <v>53101011204000</v>
      </c>
      <c r="H119" s="204" t="str">
        <f t="shared" si="11"/>
        <v>531</v>
      </c>
      <c r="I119" s="204" t="str">
        <f t="shared" si="12"/>
        <v>53101</v>
      </c>
      <c r="J119" s="204" t="str">
        <f t="shared" si="13"/>
        <v>5310101</v>
      </c>
    </row>
    <row r="120" spans="1:10" ht="16.5" customHeight="1" x14ac:dyDescent="0.3">
      <c r="A120" s="222">
        <v>53101011401000</v>
      </c>
      <c r="B120" s="205" t="s">
        <v>337</v>
      </c>
      <c r="C120" s="223">
        <v>25099741341</v>
      </c>
      <c r="D120" s="223">
        <v>273943</v>
      </c>
      <c r="E120" s="223">
        <v>25099467398</v>
      </c>
      <c r="F120" s="223">
        <v>0</v>
      </c>
      <c r="G120" s="223">
        <f t="shared" si="10"/>
        <v>53101011401000</v>
      </c>
      <c r="H120" s="204" t="str">
        <f t="shared" si="11"/>
        <v>531</v>
      </c>
      <c r="I120" s="204" t="str">
        <f t="shared" si="12"/>
        <v>53101</v>
      </c>
      <c r="J120" s="204" t="str">
        <f t="shared" si="13"/>
        <v>5310101</v>
      </c>
    </row>
    <row r="121" spans="1:10" ht="16.5" customHeight="1" x14ac:dyDescent="0.3">
      <c r="A121" s="222">
        <v>53101011402000</v>
      </c>
      <c r="B121" s="205" t="s">
        <v>83</v>
      </c>
      <c r="C121" s="223">
        <v>293125323</v>
      </c>
      <c r="D121" s="223">
        <v>0</v>
      </c>
      <c r="E121" s="223">
        <v>293125323</v>
      </c>
      <c r="F121" s="223">
        <v>0</v>
      </c>
      <c r="G121" s="223">
        <f t="shared" si="10"/>
        <v>53101011402000</v>
      </c>
      <c r="H121" s="204" t="str">
        <f t="shared" si="11"/>
        <v>531</v>
      </c>
      <c r="I121" s="204" t="str">
        <f t="shared" si="12"/>
        <v>53101</v>
      </c>
      <c r="J121" s="204" t="str">
        <f t="shared" si="13"/>
        <v>5310101</v>
      </c>
    </row>
    <row r="122" spans="1:10" ht="16.5" customHeight="1" x14ac:dyDescent="0.3">
      <c r="A122" s="222">
        <v>53101011403000</v>
      </c>
      <c r="B122" s="205" t="s">
        <v>281</v>
      </c>
      <c r="C122" s="223">
        <v>216510179</v>
      </c>
      <c r="D122" s="223">
        <v>0</v>
      </c>
      <c r="E122" s="223">
        <v>216510179</v>
      </c>
      <c r="F122" s="223">
        <v>0</v>
      </c>
      <c r="G122" s="223">
        <f t="shared" si="10"/>
        <v>53101011403000</v>
      </c>
      <c r="H122" s="204" t="str">
        <f t="shared" si="11"/>
        <v>531</v>
      </c>
      <c r="I122" s="204" t="str">
        <f t="shared" si="12"/>
        <v>53101</v>
      </c>
      <c r="J122" s="204" t="str">
        <f t="shared" si="13"/>
        <v>5310101</v>
      </c>
    </row>
    <row r="123" spans="1:10" ht="16.5" customHeight="1" x14ac:dyDescent="0.3">
      <c r="A123" s="222">
        <v>53101011404000</v>
      </c>
      <c r="B123" s="205" t="s">
        <v>282</v>
      </c>
      <c r="C123" s="223">
        <v>445277692</v>
      </c>
      <c r="D123" s="223">
        <v>0</v>
      </c>
      <c r="E123" s="223">
        <v>445277692</v>
      </c>
      <c r="F123" s="223">
        <v>0</v>
      </c>
      <c r="G123" s="223">
        <f t="shared" si="10"/>
        <v>53101011404000</v>
      </c>
      <c r="H123" s="204" t="str">
        <f t="shared" si="11"/>
        <v>531</v>
      </c>
      <c r="I123" s="204" t="str">
        <f t="shared" si="12"/>
        <v>53101</v>
      </c>
      <c r="J123" s="204" t="str">
        <f t="shared" si="13"/>
        <v>5310101</v>
      </c>
    </row>
    <row r="124" spans="1:10" ht="16.5" customHeight="1" x14ac:dyDescent="0.3">
      <c r="A124" s="222">
        <v>53101012201000</v>
      </c>
      <c r="B124" s="205" t="s">
        <v>373</v>
      </c>
      <c r="C124" s="223">
        <v>18797489335</v>
      </c>
      <c r="D124" s="223">
        <v>145314</v>
      </c>
      <c r="E124" s="223">
        <v>18797344021</v>
      </c>
      <c r="F124" s="223">
        <v>0</v>
      </c>
      <c r="G124" s="223">
        <f t="shared" si="10"/>
        <v>53101012201000</v>
      </c>
      <c r="H124" s="204" t="str">
        <f t="shared" si="11"/>
        <v>531</v>
      </c>
      <c r="I124" s="204" t="str">
        <f t="shared" si="12"/>
        <v>53101</v>
      </c>
      <c r="J124" s="204" t="str">
        <f t="shared" si="13"/>
        <v>5310101</v>
      </c>
    </row>
    <row r="125" spans="1:10" ht="16.5" customHeight="1" x14ac:dyDescent="0.3">
      <c r="A125" s="222">
        <v>53101012202000</v>
      </c>
      <c r="B125" s="205" t="s">
        <v>283</v>
      </c>
      <c r="C125" s="223">
        <v>329386420</v>
      </c>
      <c r="D125" s="223">
        <v>0</v>
      </c>
      <c r="E125" s="223">
        <v>329386420</v>
      </c>
      <c r="F125" s="223">
        <v>0</v>
      </c>
      <c r="G125" s="223">
        <f t="shared" si="10"/>
        <v>53101012202000</v>
      </c>
      <c r="H125" s="204" t="str">
        <f t="shared" si="11"/>
        <v>531</v>
      </c>
      <c r="I125" s="204" t="str">
        <f t="shared" si="12"/>
        <v>53101</v>
      </c>
      <c r="J125" s="204" t="str">
        <f t="shared" si="13"/>
        <v>5310101</v>
      </c>
    </row>
    <row r="126" spans="1:10" ht="16.5" customHeight="1" x14ac:dyDescent="0.3">
      <c r="A126" s="222">
        <v>53101012203000</v>
      </c>
      <c r="B126" s="205" t="s">
        <v>284</v>
      </c>
      <c r="C126" s="223">
        <v>235377599</v>
      </c>
      <c r="D126" s="223">
        <v>0</v>
      </c>
      <c r="E126" s="223">
        <v>235377599</v>
      </c>
      <c r="F126" s="223">
        <v>0</v>
      </c>
      <c r="G126" s="223">
        <f t="shared" si="10"/>
        <v>53101012203000</v>
      </c>
      <c r="H126" s="204" t="str">
        <f t="shared" si="11"/>
        <v>531</v>
      </c>
      <c r="I126" s="204" t="str">
        <f t="shared" si="12"/>
        <v>53101</v>
      </c>
      <c r="J126" s="204" t="str">
        <f t="shared" si="13"/>
        <v>5310101</v>
      </c>
    </row>
    <row r="127" spans="1:10" ht="16.5" customHeight="1" x14ac:dyDescent="0.3">
      <c r="A127" s="222">
        <v>53101012204000</v>
      </c>
      <c r="B127" s="205" t="s">
        <v>285</v>
      </c>
      <c r="C127" s="223">
        <v>377902389</v>
      </c>
      <c r="D127" s="223">
        <v>0</v>
      </c>
      <c r="E127" s="223">
        <v>377902389</v>
      </c>
      <c r="F127" s="223">
        <v>0</v>
      </c>
      <c r="G127" s="223">
        <f t="shared" si="10"/>
        <v>53101012204000</v>
      </c>
      <c r="H127" s="204" t="str">
        <f t="shared" si="11"/>
        <v>531</v>
      </c>
      <c r="I127" s="204" t="str">
        <f t="shared" si="12"/>
        <v>53101</v>
      </c>
      <c r="J127" s="204" t="str">
        <f t="shared" si="13"/>
        <v>5310101</v>
      </c>
    </row>
    <row r="128" spans="1:10" ht="16.5" customHeight="1" x14ac:dyDescent="0.3">
      <c r="A128" s="222">
        <v>53101013301000</v>
      </c>
      <c r="B128" s="205" t="s">
        <v>374</v>
      </c>
      <c r="C128" s="223">
        <v>114600534900</v>
      </c>
      <c r="D128" s="223">
        <v>248665</v>
      </c>
      <c r="E128" s="223">
        <v>114600286235</v>
      </c>
      <c r="F128" s="223">
        <v>0</v>
      </c>
      <c r="G128" s="223">
        <f t="shared" si="10"/>
        <v>53101013301000</v>
      </c>
      <c r="H128" s="204" t="str">
        <f t="shared" si="11"/>
        <v>531</v>
      </c>
      <c r="I128" s="204" t="str">
        <f t="shared" si="12"/>
        <v>53101</v>
      </c>
      <c r="J128" s="204" t="str">
        <f t="shared" si="13"/>
        <v>5310101</v>
      </c>
    </row>
    <row r="129" spans="1:10" ht="16.5" customHeight="1" x14ac:dyDescent="0.3">
      <c r="A129" s="222">
        <v>53101013302000</v>
      </c>
      <c r="B129" s="205" t="s">
        <v>84</v>
      </c>
      <c r="C129" s="223">
        <v>2368791302</v>
      </c>
      <c r="D129" s="223">
        <v>0</v>
      </c>
      <c r="E129" s="223">
        <v>2368791302</v>
      </c>
      <c r="F129" s="223">
        <v>0</v>
      </c>
      <c r="G129" s="223">
        <f t="shared" si="10"/>
        <v>53101013302000</v>
      </c>
      <c r="H129" s="204" t="str">
        <f t="shared" si="11"/>
        <v>531</v>
      </c>
      <c r="I129" s="204" t="str">
        <f t="shared" si="12"/>
        <v>53101</v>
      </c>
      <c r="J129" s="204" t="str">
        <f t="shared" si="13"/>
        <v>5310101</v>
      </c>
    </row>
    <row r="130" spans="1:10" ht="16.5" customHeight="1" x14ac:dyDescent="0.3">
      <c r="A130" s="222">
        <v>53101013303000</v>
      </c>
      <c r="B130" s="205" t="s">
        <v>286</v>
      </c>
      <c r="C130" s="223">
        <v>1674436246</v>
      </c>
      <c r="D130" s="223">
        <v>0</v>
      </c>
      <c r="E130" s="223">
        <v>1674436246</v>
      </c>
      <c r="F130" s="223">
        <v>0</v>
      </c>
      <c r="G130" s="223">
        <f t="shared" si="10"/>
        <v>53101013303000</v>
      </c>
      <c r="H130" s="204" t="str">
        <f t="shared" si="11"/>
        <v>531</v>
      </c>
      <c r="I130" s="204" t="str">
        <f t="shared" si="12"/>
        <v>53101</v>
      </c>
      <c r="J130" s="204" t="str">
        <f t="shared" si="13"/>
        <v>5310101</v>
      </c>
    </row>
    <row r="131" spans="1:10" ht="16.5" customHeight="1" x14ac:dyDescent="0.3">
      <c r="A131" s="222">
        <v>53101013304000</v>
      </c>
      <c r="B131" s="205" t="s">
        <v>287</v>
      </c>
      <c r="C131" s="223">
        <v>2793877433</v>
      </c>
      <c r="D131" s="223">
        <v>0</v>
      </c>
      <c r="E131" s="223">
        <v>2793877433</v>
      </c>
      <c r="F131" s="223">
        <v>0</v>
      </c>
      <c r="G131" s="223">
        <f t="shared" si="10"/>
        <v>53101013304000</v>
      </c>
      <c r="H131" s="204" t="str">
        <f t="shared" si="11"/>
        <v>531</v>
      </c>
      <c r="I131" s="204" t="str">
        <f t="shared" si="12"/>
        <v>53101</v>
      </c>
      <c r="J131" s="204" t="str">
        <f t="shared" si="13"/>
        <v>5310101</v>
      </c>
    </row>
    <row r="132" spans="1:10" ht="16.5" customHeight="1" x14ac:dyDescent="0.3">
      <c r="A132" s="222">
        <v>53101013401000</v>
      </c>
      <c r="B132" s="205" t="s">
        <v>85</v>
      </c>
      <c r="C132" s="223">
        <v>4463062284</v>
      </c>
      <c r="D132" s="223">
        <v>0</v>
      </c>
      <c r="E132" s="223">
        <v>4463062284</v>
      </c>
      <c r="F132" s="223">
        <v>0</v>
      </c>
      <c r="G132" s="223">
        <f t="shared" si="10"/>
        <v>53101013401000</v>
      </c>
      <c r="H132" s="204" t="str">
        <f t="shared" si="11"/>
        <v>531</v>
      </c>
      <c r="I132" s="204" t="str">
        <f t="shared" si="12"/>
        <v>53101</v>
      </c>
      <c r="J132" s="204" t="str">
        <f t="shared" si="13"/>
        <v>5310101</v>
      </c>
    </row>
    <row r="133" spans="1:10" ht="16.5" customHeight="1" x14ac:dyDescent="0.3">
      <c r="A133" s="222">
        <v>53101013402000</v>
      </c>
      <c r="B133" s="205" t="s">
        <v>86</v>
      </c>
      <c r="C133" s="223">
        <v>49749693</v>
      </c>
      <c r="D133" s="223">
        <v>0</v>
      </c>
      <c r="E133" s="223">
        <v>49749693</v>
      </c>
      <c r="F133" s="223">
        <v>0</v>
      </c>
      <c r="G133" s="223">
        <f t="shared" si="10"/>
        <v>53101013402000</v>
      </c>
      <c r="H133" s="204" t="str">
        <f t="shared" si="11"/>
        <v>531</v>
      </c>
      <c r="I133" s="204" t="str">
        <f t="shared" si="12"/>
        <v>53101</v>
      </c>
      <c r="J133" s="204" t="str">
        <f t="shared" si="13"/>
        <v>5310101</v>
      </c>
    </row>
    <row r="134" spans="1:10" ht="16.5" customHeight="1" x14ac:dyDescent="0.3">
      <c r="A134" s="222">
        <v>53101013403000</v>
      </c>
      <c r="B134" s="205" t="s">
        <v>288</v>
      </c>
      <c r="C134" s="223">
        <v>37063677</v>
      </c>
      <c r="D134" s="223">
        <v>0</v>
      </c>
      <c r="E134" s="223">
        <v>37063677</v>
      </c>
      <c r="F134" s="223">
        <v>0</v>
      </c>
      <c r="G134" s="223">
        <f t="shared" si="10"/>
        <v>53101013403000</v>
      </c>
      <c r="H134" s="204" t="str">
        <f t="shared" si="11"/>
        <v>531</v>
      </c>
      <c r="I134" s="204" t="str">
        <f t="shared" si="12"/>
        <v>53101</v>
      </c>
      <c r="J134" s="204" t="str">
        <f t="shared" si="13"/>
        <v>5310101</v>
      </c>
    </row>
    <row r="135" spans="1:10" ht="16.5" customHeight="1" x14ac:dyDescent="0.3">
      <c r="A135" s="222">
        <v>53101013404000</v>
      </c>
      <c r="B135" s="205" t="s">
        <v>289</v>
      </c>
      <c r="C135" s="223">
        <v>38122827</v>
      </c>
      <c r="D135" s="223">
        <v>0</v>
      </c>
      <c r="E135" s="223">
        <v>38122827</v>
      </c>
      <c r="F135" s="223">
        <v>0</v>
      </c>
      <c r="G135" s="223">
        <f t="shared" si="10"/>
        <v>53101013404000</v>
      </c>
      <c r="H135" s="204" t="str">
        <f t="shared" ref="H135:H162" si="14">MID(G135,1,3)</f>
        <v>531</v>
      </c>
      <c r="I135" s="204" t="str">
        <f t="shared" ref="I135:I162" si="15">MID(G135,1,5)</f>
        <v>53101</v>
      </c>
      <c r="J135" s="204" t="str">
        <f t="shared" ref="J135:J162" si="16">MID(G135,1,7)</f>
        <v>5310101</v>
      </c>
    </row>
    <row r="136" spans="1:10" ht="16.5" customHeight="1" x14ac:dyDescent="0.3">
      <c r="A136" s="222">
        <v>53101013701000</v>
      </c>
      <c r="B136" s="205" t="s">
        <v>375</v>
      </c>
      <c r="C136" s="223">
        <v>4000198154</v>
      </c>
      <c r="D136" s="223">
        <v>26237185</v>
      </c>
      <c r="E136" s="223">
        <v>3973960969</v>
      </c>
      <c r="F136" s="223">
        <v>0</v>
      </c>
      <c r="G136" s="223">
        <f t="shared" ref="G136:G199" si="17">+A136</f>
        <v>53101013701000</v>
      </c>
      <c r="H136" s="204" t="str">
        <f t="shared" si="14"/>
        <v>531</v>
      </c>
      <c r="I136" s="204" t="str">
        <f t="shared" si="15"/>
        <v>53101</v>
      </c>
      <c r="J136" s="204" t="str">
        <f t="shared" si="16"/>
        <v>5310101</v>
      </c>
    </row>
    <row r="137" spans="1:10" ht="16.5" customHeight="1" x14ac:dyDescent="0.3">
      <c r="A137" s="222">
        <v>53101013702000</v>
      </c>
      <c r="B137" s="205" t="s">
        <v>87</v>
      </c>
      <c r="C137" s="223">
        <v>301729</v>
      </c>
      <c r="D137" s="223">
        <v>62972</v>
      </c>
      <c r="E137" s="223">
        <v>238757</v>
      </c>
      <c r="F137" s="223">
        <v>0</v>
      </c>
      <c r="G137" s="223">
        <f t="shared" si="17"/>
        <v>53101013702000</v>
      </c>
      <c r="H137" s="204" t="str">
        <f t="shared" si="14"/>
        <v>531</v>
      </c>
      <c r="I137" s="204" t="str">
        <f t="shared" si="15"/>
        <v>53101</v>
      </c>
      <c r="J137" s="204" t="str">
        <f t="shared" si="16"/>
        <v>5310101</v>
      </c>
    </row>
    <row r="138" spans="1:10" ht="16.5" customHeight="1" x14ac:dyDescent="0.3">
      <c r="A138" s="222">
        <v>53101013703000</v>
      </c>
      <c r="B138" s="205" t="s">
        <v>290</v>
      </c>
      <c r="C138" s="223">
        <v>4869093</v>
      </c>
      <c r="D138" s="223">
        <v>1875</v>
      </c>
      <c r="E138" s="223">
        <v>4867218</v>
      </c>
      <c r="F138" s="223">
        <v>0</v>
      </c>
      <c r="G138" s="223">
        <f t="shared" si="17"/>
        <v>53101013703000</v>
      </c>
      <c r="H138" s="204" t="str">
        <f t="shared" si="14"/>
        <v>531</v>
      </c>
      <c r="I138" s="204" t="str">
        <f t="shared" si="15"/>
        <v>53101</v>
      </c>
      <c r="J138" s="204" t="str">
        <f t="shared" si="16"/>
        <v>5310101</v>
      </c>
    </row>
    <row r="139" spans="1:10" ht="16.5" customHeight="1" x14ac:dyDescent="0.3">
      <c r="A139" s="222">
        <v>53101013704000</v>
      </c>
      <c r="B139" s="205" t="s">
        <v>291</v>
      </c>
      <c r="C139" s="223">
        <v>144115</v>
      </c>
      <c r="D139" s="223">
        <v>5035</v>
      </c>
      <c r="E139" s="223">
        <v>139080</v>
      </c>
      <c r="F139" s="223">
        <v>0</v>
      </c>
      <c r="G139" s="223">
        <f t="shared" si="17"/>
        <v>53101013704000</v>
      </c>
      <c r="H139" s="204" t="str">
        <f t="shared" si="14"/>
        <v>531</v>
      </c>
      <c r="I139" s="204" t="str">
        <f t="shared" si="15"/>
        <v>53101</v>
      </c>
      <c r="J139" s="204" t="str">
        <f t="shared" si="16"/>
        <v>5310101</v>
      </c>
    </row>
    <row r="140" spans="1:10" ht="16.5" customHeight="1" x14ac:dyDescent="0.3">
      <c r="A140" s="222">
        <v>53101013901000</v>
      </c>
      <c r="B140" s="205" t="s">
        <v>376</v>
      </c>
      <c r="C140" s="223">
        <v>7781772047</v>
      </c>
      <c r="D140" s="223">
        <v>0</v>
      </c>
      <c r="E140" s="223">
        <v>7781772047</v>
      </c>
      <c r="F140" s="223">
        <v>0</v>
      </c>
      <c r="G140" s="223">
        <f t="shared" si="17"/>
        <v>53101013901000</v>
      </c>
      <c r="H140" s="204" t="str">
        <f t="shared" si="14"/>
        <v>531</v>
      </c>
      <c r="I140" s="204" t="str">
        <f t="shared" si="15"/>
        <v>53101</v>
      </c>
      <c r="J140" s="204" t="str">
        <f t="shared" si="16"/>
        <v>5310101</v>
      </c>
    </row>
    <row r="141" spans="1:10" ht="16.5" customHeight="1" x14ac:dyDescent="0.3">
      <c r="A141" s="222">
        <v>53101013902000</v>
      </c>
      <c r="B141" s="205" t="s">
        <v>292</v>
      </c>
      <c r="C141" s="223">
        <v>364038755</v>
      </c>
      <c r="D141" s="223">
        <v>0</v>
      </c>
      <c r="E141" s="223">
        <v>364038755</v>
      </c>
      <c r="F141" s="223">
        <v>0</v>
      </c>
      <c r="G141" s="223">
        <f t="shared" si="17"/>
        <v>53101013902000</v>
      </c>
      <c r="H141" s="204" t="str">
        <f t="shared" si="14"/>
        <v>531</v>
      </c>
      <c r="I141" s="204" t="str">
        <f t="shared" si="15"/>
        <v>53101</v>
      </c>
      <c r="J141" s="204" t="str">
        <f t="shared" si="16"/>
        <v>5310101</v>
      </c>
    </row>
    <row r="142" spans="1:10" ht="16.5" customHeight="1" x14ac:dyDescent="0.3">
      <c r="A142" s="222">
        <v>53101013903000</v>
      </c>
      <c r="B142" s="205" t="s">
        <v>293</v>
      </c>
      <c r="C142" s="223">
        <v>235629273</v>
      </c>
      <c r="D142" s="223">
        <v>0</v>
      </c>
      <c r="E142" s="223">
        <v>235629273</v>
      </c>
      <c r="F142" s="223">
        <v>0</v>
      </c>
      <c r="G142" s="223">
        <f t="shared" si="17"/>
        <v>53101013903000</v>
      </c>
      <c r="H142" s="204" t="str">
        <f t="shared" si="14"/>
        <v>531</v>
      </c>
      <c r="I142" s="204" t="str">
        <f t="shared" si="15"/>
        <v>53101</v>
      </c>
      <c r="J142" s="204" t="str">
        <f t="shared" si="16"/>
        <v>5310101</v>
      </c>
    </row>
    <row r="143" spans="1:10" ht="16.5" customHeight="1" x14ac:dyDescent="0.3">
      <c r="A143" s="222">
        <v>53101013904000</v>
      </c>
      <c r="B143" s="205" t="s">
        <v>294</v>
      </c>
      <c r="C143" s="223">
        <v>192250117</v>
      </c>
      <c r="D143" s="223">
        <v>0</v>
      </c>
      <c r="E143" s="223">
        <v>192250117</v>
      </c>
      <c r="F143" s="223">
        <v>0</v>
      </c>
      <c r="G143" s="223">
        <f t="shared" si="17"/>
        <v>53101013904000</v>
      </c>
      <c r="H143" s="204" t="str">
        <f t="shared" si="14"/>
        <v>531</v>
      </c>
      <c r="I143" s="204" t="str">
        <f t="shared" si="15"/>
        <v>53101</v>
      </c>
      <c r="J143" s="204" t="str">
        <f t="shared" si="16"/>
        <v>5310101</v>
      </c>
    </row>
    <row r="144" spans="1:10" ht="16.5" customHeight="1" x14ac:dyDescent="0.3">
      <c r="A144" s="222">
        <v>53101020100000</v>
      </c>
      <c r="B144" s="205" t="s">
        <v>340</v>
      </c>
      <c r="C144" s="223">
        <v>782783569</v>
      </c>
      <c r="D144" s="223">
        <v>0</v>
      </c>
      <c r="E144" s="223">
        <v>782783569</v>
      </c>
      <c r="F144" s="223">
        <v>0</v>
      </c>
      <c r="G144" s="223">
        <f t="shared" si="17"/>
        <v>53101020100000</v>
      </c>
      <c r="H144" s="204" t="str">
        <f t="shared" si="14"/>
        <v>531</v>
      </c>
      <c r="I144" s="204" t="str">
        <f t="shared" si="15"/>
        <v>53101</v>
      </c>
      <c r="J144" s="204" t="str">
        <f t="shared" si="16"/>
        <v>5310102</v>
      </c>
    </row>
    <row r="145" spans="1:11" ht="16.5" customHeight="1" x14ac:dyDescent="0.3">
      <c r="A145" s="222">
        <v>53101020201000</v>
      </c>
      <c r="B145" s="205" t="s">
        <v>88</v>
      </c>
      <c r="C145" s="223">
        <v>4695216899</v>
      </c>
      <c r="D145" s="223">
        <v>0</v>
      </c>
      <c r="E145" s="223">
        <v>4695216899</v>
      </c>
      <c r="F145" s="223">
        <v>0</v>
      </c>
      <c r="G145" s="223">
        <f t="shared" si="17"/>
        <v>53101020201000</v>
      </c>
      <c r="H145" s="204" t="str">
        <f t="shared" si="14"/>
        <v>531</v>
      </c>
      <c r="I145" s="204" t="str">
        <f t="shared" si="15"/>
        <v>53101</v>
      </c>
      <c r="J145" s="204" t="str">
        <f t="shared" si="16"/>
        <v>5310102</v>
      </c>
    </row>
    <row r="146" spans="1:11" ht="16.5" customHeight="1" x14ac:dyDescent="0.3">
      <c r="A146" s="222">
        <v>53101020202000</v>
      </c>
      <c r="B146" s="205" t="s">
        <v>89</v>
      </c>
      <c r="C146" s="223">
        <v>37153991</v>
      </c>
      <c r="D146" s="223">
        <v>0</v>
      </c>
      <c r="E146" s="223">
        <v>37153991</v>
      </c>
      <c r="F146" s="223">
        <v>0</v>
      </c>
      <c r="G146" s="223">
        <f t="shared" si="17"/>
        <v>53101020202000</v>
      </c>
      <c r="H146" s="204" t="str">
        <f t="shared" si="14"/>
        <v>531</v>
      </c>
      <c r="I146" s="204" t="str">
        <f t="shared" si="15"/>
        <v>53101</v>
      </c>
      <c r="J146" s="204" t="str">
        <f t="shared" si="16"/>
        <v>5310102</v>
      </c>
    </row>
    <row r="147" spans="1:11" ht="16.5" customHeight="1" x14ac:dyDescent="0.3">
      <c r="A147" s="222">
        <v>53101020203000</v>
      </c>
      <c r="B147" s="205" t="s">
        <v>295</v>
      </c>
      <c r="C147" s="223">
        <v>12135933</v>
      </c>
      <c r="D147" s="223">
        <v>0</v>
      </c>
      <c r="E147" s="223">
        <v>12135933</v>
      </c>
      <c r="F147" s="223">
        <v>0</v>
      </c>
      <c r="G147" s="223">
        <f t="shared" si="17"/>
        <v>53101020203000</v>
      </c>
      <c r="H147" s="204" t="str">
        <f t="shared" si="14"/>
        <v>531</v>
      </c>
      <c r="I147" s="204" t="str">
        <f t="shared" si="15"/>
        <v>53101</v>
      </c>
      <c r="J147" s="204" t="str">
        <f t="shared" si="16"/>
        <v>5310102</v>
      </c>
    </row>
    <row r="148" spans="1:11" ht="16.5" customHeight="1" x14ac:dyDescent="0.3">
      <c r="A148" s="222">
        <v>53101020204000</v>
      </c>
      <c r="B148" s="205" t="s">
        <v>296</v>
      </c>
      <c r="C148" s="223">
        <v>35237492</v>
      </c>
      <c r="D148" s="223">
        <v>0</v>
      </c>
      <c r="E148" s="223">
        <v>35237492</v>
      </c>
      <c r="F148" s="223">
        <v>0</v>
      </c>
      <c r="G148" s="223">
        <f t="shared" si="17"/>
        <v>53101020204000</v>
      </c>
      <c r="H148" s="204" t="str">
        <f t="shared" si="14"/>
        <v>531</v>
      </c>
      <c r="I148" s="204" t="str">
        <f t="shared" si="15"/>
        <v>53101</v>
      </c>
      <c r="J148" s="204" t="str">
        <f t="shared" si="16"/>
        <v>5310102</v>
      </c>
    </row>
    <row r="149" spans="1:11" ht="16.5" customHeight="1" x14ac:dyDescent="0.3">
      <c r="A149" s="222">
        <v>53101030100000</v>
      </c>
      <c r="B149" s="205" t="s">
        <v>342</v>
      </c>
      <c r="C149" s="223">
        <v>13887989993</v>
      </c>
      <c r="D149" s="223">
        <v>0</v>
      </c>
      <c r="E149" s="223">
        <v>13887989993</v>
      </c>
      <c r="F149" s="223">
        <v>0</v>
      </c>
      <c r="G149" s="223">
        <f t="shared" si="17"/>
        <v>53101030100000</v>
      </c>
      <c r="H149" s="204" t="str">
        <f t="shared" si="14"/>
        <v>531</v>
      </c>
      <c r="I149" s="204" t="str">
        <f t="shared" si="15"/>
        <v>53101</v>
      </c>
      <c r="J149" s="204" t="str">
        <f t="shared" si="16"/>
        <v>5310103</v>
      </c>
    </row>
    <row r="150" spans="1:11" s="229" customFormat="1" ht="16.5" customHeight="1" x14ac:dyDescent="0.3">
      <c r="A150" s="222">
        <v>53101030200000</v>
      </c>
      <c r="B150" s="205" t="s">
        <v>343</v>
      </c>
      <c r="C150" s="223">
        <v>11819428369</v>
      </c>
      <c r="D150" s="223">
        <v>0</v>
      </c>
      <c r="E150" s="223">
        <v>11819428369</v>
      </c>
      <c r="F150" s="223">
        <v>0</v>
      </c>
      <c r="G150" s="223">
        <f t="shared" si="17"/>
        <v>53101030200000</v>
      </c>
      <c r="H150" s="204" t="str">
        <f t="shared" si="14"/>
        <v>531</v>
      </c>
      <c r="I150" s="204" t="str">
        <f t="shared" si="15"/>
        <v>53101</v>
      </c>
      <c r="J150" s="204" t="str">
        <f t="shared" si="16"/>
        <v>5310103</v>
      </c>
      <c r="K150" s="205"/>
    </row>
    <row r="151" spans="1:11" ht="16.5" customHeight="1" x14ac:dyDescent="0.3">
      <c r="A151" s="222">
        <v>53101040601000</v>
      </c>
      <c r="B151" s="205" t="s">
        <v>377</v>
      </c>
      <c r="C151" s="223">
        <v>278189061</v>
      </c>
      <c r="D151" s="223">
        <v>1235594</v>
      </c>
      <c r="E151" s="223">
        <v>276953467</v>
      </c>
      <c r="F151" s="223">
        <v>0</v>
      </c>
      <c r="G151" s="223">
        <f t="shared" si="17"/>
        <v>53101040601000</v>
      </c>
      <c r="H151" s="204" t="str">
        <f t="shared" si="14"/>
        <v>531</v>
      </c>
      <c r="I151" s="204" t="str">
        <f t="shared" si="15"/>
        <v>53101</v>
      </c>
      <c r="J151" s="204" t="str">
        <f t="shared" si="16"/>
        <v>5310104</v>
      </c>
    </row>
    <row r="152" spans="1:11" ht="16.5" customHeight="1" x14ac:dyDescent="0.3">
      <c r="A152" s="222">
        <v>53101040602000</v>
      </c>
      <c r="B152" s="205" t="s">
        <v>378</v>
      </c>
      <c r="C152" s="223">
        <v>1045034948</v>
      </c>
      <c r="D152" s="223">
        <v>4263658</v>
      </c>
      <c r="E152" s="223">
        <v>1040771290</v>
      </c>
      <c r="F152" s="223">
        <v>0</v>
      </c>
      <c r="G152" s="223">
        <f t="shared" si="17"/>
        <v>53101040602000</v>
      </c>
      <c r="H152" s="204" t="str">
        <f t="shared" si="14"/>
        <v>531</v>
      </c>
      <c r="I152" s="204" t="str">
        <f t="shared" si="15"/>
        <v>53101</v>
      </c>
      <c r="J152" s="204" t="str">
        <f t="shared" si="16"/>
        <v>5310104</v>
      </c>
    </row>
    <row r="153" spans="1:11" ht="16.5" customHeight="1" x14ac:dyDescent="0.3">
      <c r="A153" s="222">
        <v>53101040700000</v>
      </c>
      <c r="B153" s="205" t="s">
        <v>379</v>
      </c>
      <c r="C153" s="223">
        <v>27661204</v>
      </c>
      <c r="D153" s="223">
        <v>0</v>
      </c>
      <c r="E153" s="223">
        <v>27661204</v>
      </c>
      <c r="F153" s="223">
        <v>0</v>
      </c>
      <c r="G153" s="223">
        <f t="shared" si="17"/>
        <v>53101040700000</v>
      </c>
      <c r="H153" s="204" t="str">
        <f t="shared" si="14"/>
        <v>531</v>
      </c>
      <c r="I153" s="204" t="str">
        <f t="shared" si="15"/>
        <v>53101</v>
      </c>
      <c r="J153" s="204" t="str">
        <f t="shared" si="16"/>
        <v>5310104</v>
      </c>
    </row>
    <row r="154" spans="1:11" ht="16.5" customHeight="1" x14ac:dyDescent="0.3">
      <c r="A154" s="222">
        <v>53101050100000</v>
      </c>
      <c r="B154" s="205" t="s">
        <v>346</v>
      </c>
      <c r="C154" s="223">
        <v>485333991</v>
      </c>
      <c r="D154" s="223">
        <v>0</v>
      </c>
      <c r="E154" s="223">
        <v>485333991</v>
      </c>
      <c r="F154" s="223">
        <v>0</v>
      </c>
      <c r="G154" s="223">
        <f t="shared" si="17"/>
        <v>53101050100000</v>
      </c>
      <c r="H154" s="204" t="str">
        <f t="shared" si="14"/>
        <v>531</v>
      </c>
      <c r="I154" s="204" t="str">
        <f t="shared" si="15"/>
        <v>53101</v>
      </c>
      <c r="J154" s="204" t="str">
        <f t="shared" si="16"/>
        <v>5310105</v>
      </c>
    </row>
    <row r="155" spans="1:11" ht="16.5" customHeight="1" x14ac:dyDescent="0.3">
      <c r="A155" s="222">
        <v>53101050200000</v>
      </c>
      <c r="B155" s="205" t="s">
        <v>347</v>
      </c>
      <c r="C155" s="223">
        <v>237234445</v>
      </c>
      <c r="D155" s="223">
        <v>0</v>
      </c>
      <c r="E155" s="223">
        <v>237234445</v>
      </c>
      <c r="F155" s="223">
        <v>0</v>
      </c>
      <c r="G155" s="223">
        <f t="shared" si="17"/>
        <v>53101050200000</v>
      </c>
      <c r="H155" s="204" t="str">
        <f t="shared" si="14"/>
        <v>531</v>
      </c>
      <c r="I155" s="204" t="str">
        <f t="shared" si="15"/>
        <v>53101</v>
      </c>
      <c r="J155" s="204" t="str">
        <f t="shared" si="16"/>
        <v>5310105</v>
      </c>
    </row>
    <row r="156" spans="1:11" ht="16.5" customHeight="1" x14ac:dyDescent="0.3">
      <c r="A156" s="222">
        <v>53101050300000</v>
      </c>
      <c r="B156" s="205" t="s">
        <v>348</v>
      </c>
      <c r="C156" s="223">
        <v>1053419492</v>
      </c>
      <c r="D156" s="223">
        <v>0</v>
      </c>
      <c r="E156" s="223">
        <v>1053419492</v>
      </c>
      <c r="F156" s="223">
        <v>0</v>
      </c>
      <c r="G156" s="223">
        <f t="shared" si="17"/>
        <v>53101050300000</v>
      </c>
      <c r="H156" s="204" t="str">
        <f t="shared" si="14"/>
        <v>531</v>
      </c>
      <c r="I156" s="204" t="str">
        <f t="shared" si="15"/>
        <v>53101</v>
      </c>
      <c r="J156" s="204" t="str">
        <f t="shared" si="16"/>
        <v>5310105</v>
      </c>
    </row>
    <row r="157" spans="1:11" ht="16.5" customHeight="1" x14ac:dyDescent="0.3">
      <c r="A157" s="222">
        <v>53102010100000</v>
      </c>
      <c r="B157" s="205" t="s">
        <v>349</v>
      </c>
      <c r="C157" s="223">
        <v>14372421247</v>
      </c>
      <c r="D157" s="223">
        <v>0</v>
      </c>
      <c r="E157" s="223">
        <v>14372421247</v>
      </c>
      <c r="F157" s="223">
        <v>0</v>
      </c>
      <c r="G157" s="223">
        <f t="shared" si="17"/>
        <v>53102010100000</v>
      </c>
      <c r="H157" s="204" t="str">
        <f t="shared" si="14"/>
        <v>531</v>
      </c>
      <c r="I157" s="204" t="str">
        <f t="shared" si="15"/>
        <v>53102</v>
      </c>
      <c r="J157" s="204" t="str">
        <f t="shared" si="16"/>
        <v>5310201</v>
      </c>
    </row>
    <row r="158" spans="1:11" ht="16.5" customHeight="1" x14ac:dyDescent="0.3">
      <c r="A158" s="222">
        <v>53102010200000</v>
      </c>
      <c r="B158" s="205" t="s">
        <v>350</v>
      </c>
      <c r="C158" s="223">
        <v>658952900</v>
      </c>
      <c r="D158" s="223">
        <v>0</v>
      </c>
      <c r="E158" s="223">
        <v>658952900</v>
      </c>
      <c r="F158" s="223">
        <v>0</v>
      </c>
      <c r="G158" s="223">
        <f t="shared" si="17"/>
        <v>53102010200000</v>
      </c>
      <c r="H158" s="204" t="str">
        <f t="shared" si="14"/>
        <v>531</v>
      </c>
      <c r="I158" s="204" t="str">
        <f t="shared" si="15"/>
        <v>53102</v>
      </c>
      <c r="J158" s="204" t="str">
        <f t="shared" si="16"/>
        <v>5310201</v>
      </c>
    </row>
    <row r="159" spans="1:11" ht="16.5" customHeight="1" x14ac:dyDescent="0.3">
      <c r="A159" s="222">
        <v>53102010300000</v>
      </c>
      <c r="B159" s="205" t="s">
        <v>351</v>
      </c>
      <c r="C159" s="223">
        <v>6238969243</v>
      </c>
      <c r="D159" s="223">
        <v>0</v>
      </c>
      <c r="E159" s="223">
        <v>6238969243</v>
      </c>
      <c r="F159" s="223">
        <v>0</v>
      </c>
      <c r="G159" s="223">
        <f t="shared" si="17"/>
        <v>53102010300000</v>
      </c>
      <c r="H159" s="204" t="str">
        <f t="shared" si="14"/>
        <v>531</v>
      </c>
      <c r="I159" s="204" t="str">
        <f t="shared" si="15"/>
        <v>53102</v>
      </c>
      <c r="J159" s="204" t="str">
        <f t="shared" si="16"/>
        <v>5310201</v>
      </c>
    </row>
    <row r="160" spans="1:11" ht="16.5" customHeight="1" x14ac:dyDescent="0.3">
      <c r="A160" s="222">
        <v>53102010400000</v>
      </c>
      <c r="B160" s="205" t="s">
        <v>380</v>
      </c>
      <c r="C160" s="223">
        <v>2718307574</v>
      </c>
      <c r="D160" s="223">
        <v>0</v>
      </c>
      <c r="E160" s="223">
        <v>2718307574</v>
      </c>
      <c r="F160" s="223">
        <v>0</v>
      </c>
      <c r="G160" s="223">
        <f t="shared" si="17"/>
        <v>53102010400000</v>
      </c>
      <c r="H160" s="204" t="str">
        <f t="shared" si="14"/>
        <v>531</v>
      </c>
      <c r="I160" s="204" t="str">
        <f t="shared" si="15"/>
        <v>53102</v>
      </c>
      <c r="J160" s="204" t="str">
        <f t="shared" si="16"/>
        <v>5310201</v>
      </c>
    </row>
    <row r="161" spans="1:11" ht="16.5" customHeight="1" x14ac:dyDescent="0.3">
      <c r="A161" s="222">
        <v>53102010800000</v>
      </c>
      <c r="B161" s="205" t="s">
        <v>381</v>
      </c>
      <c r="C161" s="223">
        <v>645059394</v>
      </c>
      <c r="D161" s="223">
        <v>0</v>
      </c>
      <c r="E161" s="223">
        <v>645059394</v>
      </c>
      <c r="F161" s="223">
        <v>0</v>
      </c>
      <c r="G161" s="223">
        <f t="shared" si="17"/>
        <v>53102010800000</v>
      </c>
      <c r="H161" s="204" t="str">
        <f t="shared" si="14"/>
        <v>531</v>
      </c>
      <c r="I161" s="204" t="str">
        <f t="shared" si="15"/>
        <v>53102</v>
      </c>
      <c r="J161" s="204" t="str">
        <f t="shared" si="16"/>
        <v>5310201</v>
      </c>
    </row>
    <row r="162" spans="1:11" ht="16.5" customHeight="1" x14ac:dyDescent="0.3">
      <c r="A162" s="222">
        <v>53102011000000</v>
      </c>
      <c r="B162" s="205" t="s">
        <v>352</v>
      </c>
      <c r="C162" s="223">
        <v>228956</v>
      </c>
      <c r="D162" s="223">
        <v>0</v>
      </c>
      <c r="E162" s="223">
        <v>228956</v>
      </c>
      <c r="F162" s="223">
        <v>0</v>
      </c>
      <c r="G162" s="223">
        <f t="shared" si="17"/>
        <v>53102011000000</v>
      </c>
      <c r="H162" s="204" t="str">
        <f t="shared" si="14"/>
        <v>531</v>
      </c>
      <c r="I162" s="204" t="str">
        <f t="shared" si="15"/>
        <v>53102</v>
      </c>
      <c r="J162" s="204" t="str">
        <f t="shared" si="16"/>
        <v>5310201</v>
      </c>
    </row>
    <row r="163" spans="1:11" ht="16.5" customHeight="1" x14ac:dyDescent="0.3">
      <c r="A163" s="222">
        <v>53102011300000</v>
      </c>
      <c r="B163" s="205" t="s">
        <v>353</v>
      </c>
      <c r="C163" s="223">
        <v>6969520400</v>
      </c>
      <c r="D163" s="223">
        <v>0</v>
      </c>
      <c r="E163" s="223">
        <v>6969520400</v>
      </c>
      <c r="F163" s="223">
        <v>0</v>
      </c>
      <c r="G163" s="223">
        <f t="shared" si="17"/>
        <v>53102011300000</v>
      </c>
      <c r="H163" s="204" t="str">
        <f t="shared" ref="H163:H179" si="18">MID(G163,1,3)</f>
        <v>531</v>
      </c>
      <c r="I163" s="204" t="str">
        <f t="shared" ref="I163:I179" si="19">MID(G163,1,5)</f>
        <v>53102</v>
      </c>
      <c r="J163" s="204" t="str">
        <f t="shared" ref="J163:J179" si="20">MID(G163,1,7)</f>
        <v>5310201</v>
      </c>
    </row>
    <row r="164" spans="1:11" ht="16.5" customHeight="1" x14ac:dyDescent="0.3">
      <c r="A164" s="222">
        <v>53102012100000</v>
      </c>
      <c r="B164" s="205" t="s">
        <v>354</v>
      </c>
      <c r="C164" s="223">
        <v>4418872426</v>
      </c>
      <c r="D164" s="223">
        <v>0</v>
      </c>
      <c r="E164" s="223">
        <v>4418872426</v>
      </c>
      <c r="F164" s="223">
        <v>0</v>
      </c>
      <c r="G164" s="223">
        <f t="shared" si="17"/>
        <v>53102012100000</v>
      </c>
      <c r="H164" s="204" t="str">
        <f t="shared" si="18"/>
        <v>531</v>
      </c>
      <c r="I164" s="204" t="str">
        <f t="shared" si="19"/>
        <v>53102</v>
      </c>
      <c r="J164" s="204" t="str">
        <f t="shared" si="20"/>
        <v>5310201</v>
      </c>
    </row>
    <row r="165" spans="1:11" x14ac:dyDescent="0.3">
      <c r="A165" s="222">
        <v>53102013200000</v>
      </c>
      <c r="B165" s="205" t="s">
        <v>382</v>
      </c>
      <c r="C165" s="223">
        <v>23576554777</v>
      </c>
      <c r="D165" s="223">
        <v>0</v>
      </c>
      <c r="E165" s="223">
        <v>23576554777</v>
      </c>
      <c r="F165" s="223">
        <v>0</v>
      </c>
      <c r="G165" s="223">
        <f t="shared" si="17"/>
        <v>53102013200000</v>
      </c>
      <c r="H165" s="204" t="str">
        <f t="shared" si="18"/>
        <v>531</v>
      </c>
      <c r="I165" s="204" t="str">
        <f t="shared" si="19"/>
        <v>53102</v>
      </c>
      <c r="J165" s="204" t="str">
        <f t="shared" si="20"/>
        <v>5310201</v>
      </c>
    </row>
    <row r="166" spans="1:11" ht="16.5" customHeight="1" x14ac:dyDescent="0.3">
      <c r="A166" s="222">
        <v>53102013300000</v>
      </c>
      <c r="B166" s="205" t="s">
        <v>383</v>
      </c>
      <c r="C166" s="223">
        <v>1433094101</v>
      </c>
      <c r="D166" s="223">
        <v>0</v>
      </c>
      <c r="E166" s="223">
        <v>1433094101</v>
      </c>
      <c r="F166" s="223">
        <v>0</v>
      </c>
      <c r="G166" s="223">
        <f t="shared" si="17"/>
        <v>53102013300000</v>
      </c>
      <c r="H166" s="204" t="str">
        <f t="shared" si="18"/>
        <v>531</v>
      </c>
      <c r="I166" s="204" t="str">
        <f t="shared" si="19"/>
        <v>53102</v>
      </c>
      <c r="J166" s="204" t="str">
        <f t="shared" si="20"/>
        <v>5310201</v>
      </c>
    </row>
    <row r="167" spans="1:11" ht="16.5" customHeight="1" x14ac:dyDescent="0.3">
      <c r="A167" s="222">
        <v>53102013600000</v>
      </c>
      <c r="B167" s="205" t="s">
        <v>384</v>
      </c>
      <c r="C167" s="223">
        <v>1910934573</v>
      </c>
      <c r="D167" s="223">
        <v>5676</v>
      </c>
      <c r="E167" s="223">
        <v>1910928897</v>
      </c>
      <c r="F167" s="223">
        <v>0</v>
      </c>
      <c r="G167" s="223">
        <f t="shared" si="17"/>
        <v>53102013600000</v>
      </c>
      <c r="H167" s="204" t="str">
        <f t="shared" si="18"/>
        <v>531</v>
      </c>
      <c r="I167" s="204" t="str">
        <f t="shared" si="19"/>
        <v>53102</v>
      </c>
      <c r="J167" s="204" t="str">
        <f t="shared" si="20"/>
        <v>5310201</v>
      </c>
    </row>
    <row r="168" spans="1:11" ht="16.5" customHeight="1" x14ac:dyDescent="0.3">
      <c r="A168" s="222">
        <v>53102013800000</v>
      </c>
      <c r="B168" s="205" t="s">
        <v>356</v>
      </c>
      <c r="C168" s="223">
        <v>69513003</v>
      </c>
      <c r="D168" s="223">
        <v>0</v>
      </c>
      <c r="E168" s="223">
        <v>69513003</v>
      </c>
      <c r="F168" s="223">
        <v>0</v>
      </c>
      <c r="G168" s="223">
        <f t="shared" si="17"/>
        <v>53102013800000</v>
      </c>
      <c r="H168" s="204" t="str">
        <f t="shared" si="18"/>
        <v>531</v>
      </c>
      <c r="I168" s="204" t="str">
        <f t="shared" si="19"/>
        <v>53102</v>
      </c>
      <c r="J168" s="204" t="str">
        <f t="shared" si="20"/>
        <v>5310201</v>
      </c>
    </row>
    <row r="169" spans="1:11" ht="16.5" customHeight="1" x14ac:dyDescent="0.3">
      <c r="A169" s="222">
        <v>53102020100000</v>
      </c>
      <c r="B169" s="205" t="s">
        <v>357</v>
      </c>
      <c r="C169" s="223">
        <v>229515956</v>
      </c>
      <c r="D169" s="223">
        <v>0</v>
      </c>
      <c r="E169" s="223">
        <v>229515956</v>
      </c>
      <c r="F169" s="223">
        <v>0</v>
      </c>
      <c r="G169" s="223">
        <f t="shared" si="17"/>
        <v>53102020100000</v>
      </c>
      <c r="H169" s="204" t="str">
        <f t="shared" si="18"/>
        <v>531</v>
      </c>
      <c r="I169" s="204" t="str">
        <f t="shared" si="19"/>
        <v>53102</v>
      </c>
      <c r="J169" s="204" t="str">
        <f t="shared" si="20"/>
        <v>5310202</v>
      </c>
    </row>
    <row r="170" spans="1:11" ht="16.5" customHeight="1" x14ac:dyDescent="0.3">
      <c r="A170" s="222">
        <v>53102020200000</v>
      </c>
      <c r="B170" s="205" t="s">
        <v>358</v>
      </c>
      <c r="C170" s="223">
        <v>1625466055</v>
      </c>
      <c r="D170" s="223">
        <v>0</v>
      </c>
      <c r="E170" s="223">
        <v>1625466055</v>
      </c>
      <c r="F170" s="223">
        <v>0</v>
      </c>
      <c r="G170" s="223">
        <f t="shared" si="17"/>
        <v>53102020200000</v>
      </c>
      <c r="H170" s="204" t="str">
        <f t="shared" si="18"/>
        <v>531</v>
      </c>
      <c r="I170" s="204" t="str">
        <f t="shared" si="19"/>
        <v>53102</v>
      </c>
      <c r="J170" s="204" t="str">
        <f t="shared" si="20"/>
        <v>5310202</v>
      </c>
    </row>
    <row r="171" spans="1:11" ht="16.5" customHeight="1" x14ac:dyDescent="0.3">
      <c r="A171" s="222">
        <v>53102030100000</v>
      </c>
      <c r="B171" s="205" t="s">
        <v>359</v>
      </c>
      <c r="C171" s="223">
        <v>2778610749</v>
      </c>
      <c r="D171" s="223">
        <v>0</v>
      </c>
      <c r="E171" s="223">
        <v>2778610749</v>
      </c>
      <c r="F171" s="223">
        <v>0</v>
      </c>
      <c r="G171" s="223">
        <f t="shared" si="17"/>
        <v>53102030100000</v>
      </c>
      <c r="H171" s="204" t="str">
        <f t="shared" si="18"/>
        <v>531</v>
      </c>
      <c r="I171" s="204" t="str">
        <f t="shared" si="19"/>
        <v>53102</v>
      </c>
      <c r="J171" s="204" t="str">
        <f t="shared" si="20"/>
        <v>5310203</v>
      </c>
    </row>
    <row r="172" spans="1:11" s="229" customFormat="1" ht="16.5" customHeight="1" x14ac:dyDescent="0.3">
      <c r="A172" s="222">
        <v>53102030200000</v>
      </c>
      <c r="B172" s="205" t="s">
        <v>360</v>
      </c>
      <c r="C172" s="223">
        <v>2378307897</v>
      </c>
      <c r="D172" s="223">
        <v>0</v>
      </c>
      <c r="E172" s="223">
        <v>2378307897</v>
      </c>
      <c r="F172" s="223">
        <v>0</v>
      </c>
      <c r="G172" s="223">
        <f t="shared" si="17"/>
        <v>53102030200000</v>
      </c>
      <c r="H172" s="204" t="str">
        <f t="shared" si="18"/>
        <v>531</v>
      </c>
      <c r="I172" s="204" t="str">
        <f t="shared" si="19"/>
        <v>53102</v>
      </c>
      <c r="J172" s="204" t="str">
        <f t="shared" si="20"/>
        <v>5310203</v>
      </c>
      <c r="K172" s="205"/>
    </row>
    <row r="173" spans="1:11" ht="16.5" customHeight="1" x14ac:dyDescent="0.3">
      <c r="A173" s="222">
        <v>53102040601000</v>
      </c>
      <c r="B173" s="205" t="s">
        <v>385</v>
      </c>
      <c r="C173" s="223">
        <v>121923943</v>
      </c>
      <c r="D173" s="223">
        <v>598810</v>
      </c>
      <c r="E173" s="223">
        <v>121325133</v>
      </c>
      <c r="F173" s="223">
        <v>0</v>
      </c>
      <c r="G173" s="223">
        <f t="shared" si="17"/>
        <v>53102040601000</v>
      </c>
      <c r="H173" s="204" t="str">
        <f t="shared" si="18"/>
        <v>531</v>
      </c>
      <c r="I173" s="204" t="str">
        <f t="shared" si="19"/>
        <v>53102</v>
      </c>
      <c r="J173" s="204" t="str">
        <f t="shared" si="20"/>
        <v>5310204</v>
      </c>
    </row>
    <row r="174" spans="1:11" ht="16.5" customHeight="1" x14ac:dyDescent="0.3">
      <c r="A174" s="222">
        <v>53102040602000</v>
      </c>
      <c r="B174" s="205" t="s">
        <v>386</v>
      </c>
      <c r="C174" s="223">
        <v>341799651</v>
      </c>
      <c r="D174" s="223">
        <v>524970</v>
      </c>
      <c r="E174" s="223">
        <v>341274681</v>
      </c>
      <c r="F174" s="223">
        <v>0</v>
      </c>
      <c r="G174" s="223">
        <f t="shared" si="17"/>
        <v>53102040602000</v>
      </c>
      <c r="H174" s="204" t="str">
        <f t="shared" si="18"/>
        <v>531</v>
      </c>
      <c r="I174" s="204" t="str">
        <f t="shared" si="19"/>
        <v>53102</v>
      </c>
      <c r="J174" s="204" t="str">
        <f t="shared" si="20"/>
        <v>5310204</v>
      </c>
    </row>
    <row r="175" spans="1:11" ht="16.5" customHeight="1" x14ac:dyDescent="0.3">
      <c r="A175" s="222">
        <v>53102040700000</v>
      </c>
      <c r="B175" s="205" t="s">
        <v>362</v>
      </c>
      <c r="C175" s="223">
        <v>10950733</v>
      </c>
      <c r="D175" s="223">
        <v>0</v>
      </c>
      <c r="E175" s="223">
        <v>10950733</v>
      </c>
      <c r="F175" s="223">
        <v>0</v>
      </c>
      <c r="G175" s="223">
        <f t="shared" si="17"/>
        <v>53102040700000</v>
      </c>
      <c r="H175" s="204" t="str">
        <f>MID(G175,1,3)</f>
        <v>531</v>
      </c>
      <c r="I175" s="204" t="str">
        <f t="shared" si="19"/>
        <v>53102</v>
      </c>
      <c r="J175" s="204" t="str">
        <f t="shared" si="20"/>
        <v>5310204</v>
      </c>
    </row>
    <row r="176" spans="1:11" ht="16.5" customHeight="1" x14ac:dyDescent="0.3">
      <c r="A176" s="222">
        <v>53102050100000</v>
      </c>
      <c r="B176" s="205" t="s">
        <v>363</v>
      </c>
      <c r="C176" s="223">
        <v>299219723</v>
      </c>
      <c r="D176" s="223">
        <v>0</v>
      </c>
      <c r="E176" s="223">
        <v>299219723</v>
      </c>
      <c r="F176" s="223">
        <v>0</v>
      </c>
      <c r="G176" s="223">
        <f t="shared" si="17"/>
        <v>53102050100000</v>
      </c>
      <c r="H176" s="204" t="str">
        <f t="shared" si="18"/>
        <v>531</v>
      </c>
      <c r="I176" s="204" t="str">
        <f t="shared" si="19"/>
        <v>53102</v>
      </c>
      <c r="J176" s="204" t="str">
        <f t="shared" si="20"/>
        <v>5310205</v>
      </c>
    </row>
    <row r="177" spans="1:10" ht="16.5" customHeight="1" x14ac:dyDescent="0.3">
      <c r="A177" s="222">
        <v>53102050200000</v>
      </c>
      <c r="B177" s="205" t="s">
        <v>347</v>
      </c>
      <c r="C177" s="223">
        <v>82233143</v>
      </c>
      <c r="D177" s="223">
        <v>0</v>
      </c>
      <c r="E177" s="223">
        <v>82233143</v>
      </c>
      <c r="F177" s="223">
        <v>0</v>
      </c>
      <c r="G177" s="223">
        <f t="shared" si="17"/>
        <v>53102050200000</v>
      </c>
      <c r="H177" s="204" t="str">
        <f t="shared" si="18"/>
        <v>531</v>
      </c>
      <c r="I177" s="204" t="str">
        <f t="shared" si="19"/>
        <v>53102</v>
      </c>
      <c r="J177" s="204" t="str">
        <f t="shared" si="20"/>
        <v>5310205</v>
      </c>
    </row>
    <row r="178" spans="1:10" ht="16.5" customHeight="1" x14ac:dyDescent="0.3">
      <c r="A178" s="222">
        <v>53102050300000</v>
      </c>
      <c r="B178" s="205" t="s">
        <v>364</v>
      </c>
      <c r="C178" s="223">
        <v>661008766</v>
      </c>
      <c r="D178" s="223">
        <v>0</v>
      </c>
      <c r="E178" s="223">
        <v>661008766</v>
      </c>
      <c r="F178" s="223">
        <v>0</v>
      </c>
      <c r="G178" s="223">
        <f t="shared" si="17"/>
        <v>53102050300000</v>
      </c>
      <c r="H178" s="204" t="str">
        <f t="shared" si="18"/>
        <v>531</v>
      </c>
      <c r="I178" s="204" t="str">
        <f t="shared" si="19"/>
        <v>53102</v>
      </c>
      <c r="J178" s="204" t="str">
        <f t="shared" si="20"/>
        <v>5310205</v>
      </c>
    </row>
    <row r="179" spans="1:10" ht="16.5" customHeight="1" x14ac:dyDescent="0.3">
      <c r="A179" s="222">
        <v>53103010000000</v>
      </c>
      <c r="B179" s="205" t="s">
        <v>365</v>
      </c>
      <c r="C179" s="223">
        <v>585554157</v>
      </c>
      <c r="D179" s="223">
        <v>0</v>
      </c>
      <c r="E179" s="223">
        <v>585554157</v>
      </c>
      <c r="F179" s="223">
        <v>0</v>
      </c>
      <c r="G179" s="223">
        <f t="shared" si="17"/>
        <v>53103010000000</v>
      </c>
      <c r="H179" s="204" t="str">
        <f t="shared" si="18"/>
        <v>531</v>
      </c>
      <c r="I179" s="204" t="str">
        <f t="shared" si="19"/>
        <v>53103</v>
      </c>
      <c r="J179" s="204" t="str">
        <f t="shared" si="20"/>
        <v>5310301</v>
      </c>
    </row>
    <row r="180" spans="1:10" ht="16.5" customHeight="1" x14ac:dyDescent="0.3">
      <c r="A180" s="222">
        <v>53103050100000</v>
      </c>
      <c r="B180" s="205" t="s">
        <v>387</v>
      </c>
      <c r="C180" s="223">
        <v>14564006625</v>
      </c>
      <c r="D180" s="223">
        <v>0</v>
      </c>
      <c r="E180" s="223">
        <v>14564006625</v>
      </c>
      <c r="F180" s="223">
        <v>0</v>
      </c>
      <c r="G180" s="223">
        <f t="shared" si="17"/>
        <v>53103050100000</v>
      </c>
      <c r="H180" s="204" t="str">
        <f t="shared" ref="H180:H243" si="21">MID(G180,1,3)</f>
        <v>531</v>
      </c>
      <c r="I180" s="204" t="str">
        <f t="shared" ref="I180:I243" si="22">MID(G180,1,5)</f>
        <v>53103</v>
      </c>
      <c r="J180" s="204" t="str">
        <f t="shared" ref="J180:J243" si="23">MID(G180,1,7)</f>
        <v>5310305</v>
      </c>
    </row>
    <row r="181" spans="1:10" ht="16.5" customHeight="1" x14ac:dyDescent="0.3">
      <c r="A181" s="222">
        <v>53103050300000</v>
      </c>
      <c r="B181" s="205" t="s">
        <v>297</v>
      </c>
      <c r="C181" s="223">
        <v>2205893</v>
      </c>
      <c r="D181" s="223">
        <v>0</v>
      </c>
      <c r="E181" s="223">
        <v>2205893</v>
      </c>
      <c r="F181" s="223">
        <v>0</v>
      </c>
      <c r="G181" s="223">
        <f t="shared" si="17"/>
        <v>53103050300000</v>
      </c>
      <c r="H181" s="204" t="str">
        <f t="shared" si="21"/>
        <v>531</v>
      </c>
      <c r="I181" s="204" t="str">
        <f t="shared" si="22"/>
        <v>53103</v>
      </c>
      <c r="J181" s="204" t="str">
        <f t="shared" si="23"/>
        <v>5310305</v>
      </c>
    </row>
    <row r="182" spans="1:10" ht="16.5" customHeight="1" x14ac:dyDescent="0.3">
      <c r="A182" s="222">
        <v>53103070000000</v>
      </c>
      <c r="B182" s="205" t="s">
        <v>366</v>
      </c>
      <c r="C182" s="223">
        <v>26146775</v>
      </c>
      <c r="D182" s="223">
        <v>0</v>
      </c>
      <c r="E182" s="223">
        <v>26146775</v>
      </c>
      <c r="F182" s="223">
        <v>0</v>
      </c>
      <c r="G182" s="223">
        <f t="shared" si="17"/>
        <v>53103070000000</v>
      </c>
      <c r="H182" s="204" t="str">
        <f t="shared" si="21"/>
        <v>531</v>
      </c>
      <c r="I182" s="204" t="str">
        <f t="shared" si="22"/>
        <v>53103</v>
      </c>
      <c r="J182" s="204" t="str">
        <f t="shared" si="23"/>
        <v>5310307</v>
      </c>
    </row>
    <row r="183" spans="1:10" ht="16.5" customHeight="1" x14ac:dyDescent="0.3">
      <c r="A183" s="222">
        <v>53103990100000</v>
      </c>
      <c r="B183" s="205" t="s">
        <v>298</v>
      </c>
      <c r="C183" s="223">
        <v>2415522773</v>
      </c>
      <c r="D183" s="223">
        <v>0</v>
      </c>
      <c r="E183" s="223">
        <v>2415522773</v>
      </c>
      <c r="F183" s="223">
        <v>0</v>
      </c>
      <c r="G183" s="223">
        <f t="shared" si="17"/>
        <v>53103990100000</v>
      </c>
      <c r="H183" s="204" t="str">
        <f t="shared" si="21"/>
        <v>531</v>
      </c>
      <c r="I183" s="204" t="str">
        <f t="shared" si="22"/>
        <v>53103</v>
      </c>
      <c r="J183" s="204" t="str">
        <f t="shared" si="23"/>
        <v>5310399</v>
      </c>
    </row>
    <row r="184" spans="1:10" ht="16.5" customHeight="1" x14ac:dyDescent="0.3">
      <c r="A184" s="222">
        <v>53103990200000</v>
      </c>
      <c r="B184" s="205" t="s">
        <v>299</v>
      </c>
      <c r="C184" s="223">
        <v>234763935</v>
      </c>
      <c r="D184" s="223">
        <v>0</v>
      </c>
      <c r="E184" s="223">
        <v>234763935</v>
      </c>
      <c r="F184" s="223">
        <v>0</v>
      </c>
      <c r="G184" s="223">
        <f t="shared" si="17"/>
        <v>53103990200000</v>
      </c>
      <c r="H184" s="204" t="str">
        <f t="shared" si="21"/>
        <v>531</v>
      </c>
      <c r="I184" s="204" t="str">
        <f t="shared" si="22"/>
        <v>53103</v>
      </c>
      <c r="J184" s="204" t="str">
        <f t="shared" si="23"/>
        <v>5310399</v>
      </c>
    </row>
    <row r="185" spans="1:10" ht="16.5" customHeight="1" x14ac:dyDescent="0.3">
      <c r="A185" s="222">
        <v>53104010000000</v>
      </c>
      <c r="B185" s="205" t="s">
        <v>388</v>
      </c>
      <c r="C185" s="223">
        <v>634695822</v>
      </c>
      <c r="D185" s="223">
        <v>0</v>
      </c>
      <c r="E185" s="223">
        <v>634695822</v>
      </c>
      <c r="F185" s="223">
        <v>0</v>
      </c>
      <c r="G185" s="223">
        <f t="shared" si="17"/>
        <v>53104010000000</v>
      </c>
      <c r="H185" s="204" t="str">
        <f t="shared" si="21"/>
        <v>531</v>
      </c>
      <c r="I185" s="204" t="str">
        <f t="shared" si="22"/>
        <v>53104</v>
      </c>
      <c r="J185" s="204" t="str">
        <f t="shared" si="23"/>
        <v>5310401</v>
      </c>
    </row>
    <row r="186" spans="1:10" ht="16.5" customHeight="1" x14ac:dyDescent="0.3">
      <c r="A186" s="222">
        <v>92301000000000</v>
      </c>
      <c r="B186" s="205" t="s">
        <v>389</v>
      </c>
      <c r="C186" s="223">
        <v>2920706</v>
      </c>
      <c r="D186" s="223">
        <v>2920706</v>
      </c>
      <c r="E186" s="223">
        <v>0</v>
      </c>
      <c r="F186" s="223">
        <v>0</v>
      </c>
      <c r="G186" s="223">
        <f t="shared" si="17"/>
        <v>92301000000000</v>
      </c>
      <c r="H186" s="204" t="str">
        <f t="shared" si="21"/>
        <v>923</v>
      </c>
      <c r="I186" s="204" t="str">
        <f t="shared" si="22"/>
        <v>92301</v>
      </c>
      <c r="J186" s="204" t="str">
        <f t="shared" si="23"/>
        <v>9230100</v>
      </c>
    </row>
    <row r="187" spans="1:10" ht="16.5" customHeight="1" x14ac:dyDescent="0.3">
      <c r="A187" s="222">
        <v>92302000000000</v>
      </c>
      <c r="B187" s="205" t="s">
        <v>390</v>
      </c>
      <c r="C187" s="223">
        <v>2920706</v>
      </c>
      <c r="D187" s="223">
        <v>2920706</v>
      </c>
      <c r="E187" s="223">
        <v>0</v>
      </c>
      <c r="F187" s="223">
        <v>0</v>
      </c>
      <c r="G187" s="223">
        <f t="shared" si="17"/>
        <v>92302000000000</v>
      </c>
      <c r="H187" s="204" t="str">
        <f t="shared" si="21"/>
        <v>923</v>
      </c>
      <c r="I187" s="204" t="str">
        <f t="shared" si="22"/>
        <v>92302</v>
      </c>
      <c r="J187" s="204" t="str">
        <f t="shared" si="23"/>
        <v>9230200</v>
      </c>
    </row>
    <row r="188" spans="1:10" ht="16.5" customHeight="1" x14ac:dyDescent="0.3">
      <c r="B188" s="205"/>
      <c r="G188" s="223">
        <f t="shared" si="17"/>
        <v>0</v>
      </c>
      <c r="H188" s="204" t="str">
        <f t="shared" si="21"/>
        <v>0</v>
      </c>
      <c r="I188" s="204" t="str">
        <f t="shared" si="22"/>
        <v>0</v>
      </c>
      <c r="J188" s="204" t="str">
        <f t="shared" si="23"/>
        <v>0</v>
      </c>
    </row>
    <row r="189" spans="1:10" ht="16.5" customHeight="1" x14ac:dyDescent="0.3">
      <c r="B189" s="205"/>
      <c r="G189" s="223">
        <f t="shared" si="17"/>
        <v>0</v>
      </c>
      <c r="H189" s="204" t="str">
        <f t="shared" si="21"/>
        <v>0</v>
      </c>
      <c r="I189" s="204" t="str">
        <f t="shared" si="22"/>
        <v>0</v>
      </c>
      <c r="J189" s="204" t="str">
        <f t="shared" si="23"/>
        <v>0</v>
      </c>
    </row>
    <row r="190" spans="1:10" ht="16.5" customHeight="1" x14ac:dyDescent="0.3">
      <c r="B190" s="205"/>
      <c r="G190" s="223">
        <f t="shared" si="17"/>
        <v>0</v>
      </c>
      <c r="H190" s="204" t="str">
        <f t="shared" si="21"/>
        <v>0</v>
      </c>
      <c r="I190" s="204" t="str">
        <f t="shared" si="22"/>
        <v>0</v>
      </c>
      <c r="J190" s="204" t="str">
        <f t="shared" si="23"/>
        <v>0</v>
      </c>
    </row>
    <row r="191" spans="1:10" ht="16.5" customHeight="1" x14ac:dyDescent="0.3">
      <c r="B191" s="205"/>
      <c r="G191" s="223">
        <f t="shared" si="17"/>
        <v>0</v>
      </c>
      <c r="H191" s="204" t="str">
        <f t="shared" si="21"/>
        <v>0</v>
      </c>
      <c r="I191" s="204" t="str">
        <f t="shared" si="22"/>
        <v>0</v>
      </c>
      <c r="J191" s="204" t="str">
        <f t="shared" si="23"/>
        <v>0</v>
      </c>
    </row>
    <row r="192" spans="1:10" ht="16.5" customHeight="1" x14ac:dyDescent="0.3">
      <c r="B192" s="205"/>
      <c r="G192" s="223">
        <f t="shared" si="17"/>
        <v>0</v>
      </c>
      <c r="H192" s="204" t="str">
        <f t="shared" si="21"/>
        <v>0</v>
      </c>
      <c r="I192" s="204" t="str">
        <f t="shared" si="22"/>
        <v>0</v>
      </c>
      <c r="J192" s="204" t="str">
        <f t="shared" si="23"/>
        <v>0</v>
      </c>
    </row>
    <row r="193" spans="2:10" ht="16.5" customHeight="1" x14ac:dyDescent="0.3">
      <c r="B193" s="205"/>
      <c r="G193" s="223">
        <f t="shared" si="17"/>
        <v>0</v>
      </c>
      <c r="H193" s="204" t="str">
        <f t="shared" si="21"/>
        <v>0</v>
      </c>
      <c r="I193" s="204" t="str">
        <f t="shared" si="22"/>
        <v>0</v>
      </c>
      <c r="J193" s="204" t="str">
        <f t="shared" si="23"/>
        <v>0</v>
      </c>
    </row>
    <row r="194" spans="2:10" ht="16.5" customHeight="1" x14ac:dyDescent="0.3">
      <c r="B194" s="205"/>
      <c r="G194" s="223">
        <f t="shared" si="17"/>
        <v>0</v>
      </c>
      <c r="H194" s="204" t="str">
        <f t="shared" si="21"/>
        <v>0</v>
      </c>
      <c r="I194" s="204" t="str">
        <f t="shared" si="22"/>
        <v>0</v>
      </c>
      <c r="J194" s="204" t="str">
        <f t="shared" si="23"/>
        <v>0</v>
      </c>
    </row>
    <row r="195" spans="2:10" ht="16.5" customHeight="1" x14ac:dyDescent="0.3">
      <c r="B195" s="205"/>
      <c r="G195" s="223">
        <f t="shared" si="17"/>
        <v>0</v>
      </c>
      <c r="H195" s="204" t="str">
        <f t="shared" si="21"/>
        <v>0</v>
      </c>
      <c r="I195" s="204" t="str">
        <f t="shared" si="22"/>
        <v>0</v>
      </c>
      <c r="J195" s="204" t="str">
        <f t="shared" si="23"/>
        <v>0</v>
      </c>
    </row>
    <row r="196" spans="2:10" ht="16.5" customHeight="1" x14ac:dyDescent="0.3">
      <c r="B196" s="205"/>
      <c r="G196" s="223">
        <f t="shared" si="17"/>
        <v>0</v>
      </c>
      <c r="H196" s="204" t="str">
        <f t="shared" si="21"/>
        <v>0</v>
      </c>
      <c r="I196" s="204" t="str">
        <f t="shared" si="22"/>
        <v>0</v>
      </c>
      <c r="J196" s="204" t="str">
        <f t="shared" si="23"/>
        <v>0</v>
      </c>
    </row>
    <row r="197" spans="2:10" ht="16.5" customHeight="1" x14ac:dyDescent="0.3">
      <c r="B197" s="205"/>
      <c r="G197" s="223">
        <f t="shared" si="17"/>
        <v>0</v>
      </c>
      <c r="H197" s="204" t="str">
        <f t="shared" si="21"/>
        <v>0</v>
      </c>
      <c r="I197" s="204" t="str">
        <f t="shared" si="22"/>
        <v>0</v>
      </c>
      <c r="J197" s="204" t="str">
        <f t="shared" si="23"/>
        <v>0</v>
      </c>
    </row>
    <row r="198" spans="2:10" ht="16.5" customHeight="1" x14ac:dyDescent="0.3">
      <c r="B198" s="205"/>
      <c r="G198" s="223">
        <f t="shared" si="17"/>
        <v>0</v>
      </c>
      <c r="H198" s="204" t="str">
        <f t="shared" si="21"/>
        <v>0</v>
      </c>
      <c r="I198" s="204" t="str">
        <f t="shared" si="22"/>
        <v>0</v>
      </c>
      <c r="J198" s="204" t="str">
        <f t="shared" si="23"/>
        <v>0</v>
      </c>
    </row>
    <row r="199" spans="2:10" ht="16.5" customHeight="1" x14ac:dyDescent="0.3">
      <c r="B199" s="205"/>
      <c r="G199" s="223">
        <f t="shared" si="17"/>
        <v>0</v>
      </c>
      <c r="H199" s="204" t="str">
        <f t="shared" si="21"/>
        <v>0</v>
      </c>
      <c r="I199" s="204" t="str">
        <f t="shared" si="22"/>
        <v>0</v>
      </c>
      <c r="J199" s="204" t="str">
        <f t="shared" si="23"/>
        <v>0</v>
      </c>
    </row>
    <row r="200" spans="2:10" ht="16.5" customHeight="1" x14ac:dyDescent="0.3">
      <c r="B200" s="205"/>
      <c r="G200" s="223">
        <f t="shared" ref="G200:G263" si="24">+A200</f>
        <v>0</v>
      </c>
      <c r="H200" s="204" t="str">
        <f t="shared" si="21"/>
        <v>0</v>
      </c>
      <c r="I200" s="204" t="str">
        <f t="shared" si="22"/>
        <v>0</v>
      </c>
      <c r="J200" s="204" t="str">
        <f t="shared" si="23"/>
        <v>0</v>
      </c>
    </row>
    <row r="201" spans="2:10" ht="16.5" customHeight="1" x14ac:dyDescent="0.3">
      <c r="B201" s="205"/>
      <c r="G201" s="223">
        <f t="shared" si="24"/>
        <v>0</v>
      </c>
      <c r="H201" s="204" t="str">
        <f t="shared" si="21"/>
        <v>0</v>
      </c>
      <c r="I201" s="204" t="str">
        <f t="shared" si="22"/>
        <v>0</v>
      </c>
      <c r="J201" s="204" t="str">
        <f t="shared" si="23"/>
        <v>0</v>
      </c>
    </row>
    <row r="202" spans="2:10" ht="16.5" customHeight="1" x14ac:dyDescent="0.3">
      <c r="B202" s="205"/>
      <c r="G202" s="223">
        <f t="shared" si="24"/>
        <v>0</v>
      </c>
      <c r="H202" s="204" t="str">
        <f t="shared" si="21"/>
        <v>0</v>
      </c>
      <c r="I202" s="204" t="str">
        <f t="shared" si="22"/>
        <v>0</v>
      </c>
      <c r="J202" s="204" t="str">
        <f t="shared" si="23"/>
        <v>0</v>
      </c>
    </row>
    <row r="203" spans="2:10" ht="16.5" customHeight="1" x14ac:dyDescent="0.3">
      <c r="B203" s="205"/>
      <c r="G203" s="223">
        <f t="shared" si="24"/>
        <v>0</v>
      </c>
      <c r="H203" s="204" t="str">
        <f t="shared" si="21"/>
        <v>0</v>
      </c>
      <c r="I203" s="204" t="str">
        <f t="shared" si="22"/>
        <v>0</v>
      </c>
      <c r="J203" s="204" t="str">
        <f t="shared" si="23"/>
        <v>0</v>
      </c>
    </row>
    <row r="204" spans="2:10" ht="16.5" customHeight="1" x14ac:dyDescent="0.3">
      <c r="B204" s="205"/>
      <c r="G204" s="223">
        <f t="shared" si="24"/>
        <v>0</v>
      </c>
      <c r="H204" s="204" t="str">
        <f t="shared" si="21"/>
        <v>0</v>
      </c>
      <c r="I204" s="204" t="str">
        <f t="shared" si="22"/>
        <v>0</v>
      </c>
      <c r="J204" s="204" t="str">
        <f t="shared" si="23"/>
        <v>0</v>
      </c>
    </row>
    <row r="205" spans="2:10" ht="16.5" customHeight="1" x14ac:dyDescent="0.3">
      <c r="B205" s="205"/>
      <c r="G205" s="223">
        <f t="shared" si="24"/>
        <v>0</v>
      </c>
      <c r="H205" s="204" t="str">
        <f t="shared" si="21"/>
        <v>0</v>
      </c>
      <c r="I205" s="204" t="str">
        <f t="shared" si="22"/>
        <v>0</v>
      </c>
      <c r="J205" s="204" t="str">
        <f t="shared" si="23"/>
        <v>0</v>
      </c>
    </row>
    <row r="206" spans="2:10" ht="16.5" customHeight="1" x14ac:dyDescent="0.3">
      <c r="B206" s="205"/>
      <c r="G206" s="223">
        <f t="shared" si="24"/>
        <v>0</v>
      </c>
      <c r="H206" s="204" t="str">
        <f t="shared" si="21"/>
        <v>0</v>
      </c>
      <c r="I206" s="204" t="str">
        <f t="shared" si="22"/>
        <v>0</v>
      </c>
      <c r="J206" s="204" t="str">
        <f t="shared" si="23"/>
        <v>0</v>
      </c>
    </row>
    <row r="207" spans="2:10" ht="16.5" customHeight="1" x14ac:dyDescent="0.3">
      <c r="B207" s="205"/>
      <c r="G207" s="223">
        <f t="shared" si="24"/>
        <v>0</v>
      </c>
      <c r="H207" s="204" t="str">
        <f t="shared" si="21"/>
        <v>0</v>
      </c>
      <c r="I207" s="204" t="str">
        <f t="shared" si="22"/>
        <v>0</v>
      </c>
      <c r="J207" s="204" t="str">
        <f t="shared" si="23"/>
        <v>0</v>
      </c>
    </row>
    <row r="208" spans="2:10" ht="16.5" customHeight="1" x14ac:dyDescent="0.3">
      <c r="B208" s="205"/>
      <c r="G208" s="223">
        <f t="shared" si="24"/>
        <v>0</v>
      </c>
      <c r="H208" s="204" t="str">
        <f t="shared" si="21"/>
        <v>0</v>
      </c>
      <c r="I208" s="204" t="str">
        <f t="shared" si="22"/>
        <v>0</v>
      </c>
      <c r="J208" s="204" t="str">
        <f t="shared" si="23"/>
        <v>0</v>
      </c>
    </row>
    <row r="209" spans="2:10" ht="16.5" customHeight="1" x14ac:dyDescent="0.3">
      <c r="B209" s="205"/>
      <c r="G209" s="223">
        <f t="shared" si="24"/>
        <v>0</v>
      </c>
      <c r="H209" s="204" t="str">
        <f t="shared" si="21"/>
        <v>0</v>
      </c>
      <c r="I209" s="204" t="str">
        <f t="shared" si="22"/>
        <v>0</v>
      </c>
      <c r="J209" s="204" t="str">
        <f t="shared" si="23"/>
        <v>0</v>
      </c>
    </row>
    <row r="210" spans="2:10" ht="16.5" customHeight="1" x14ac:dyDescent="0.3">
      <c r="B210" s="205"/>
      <c r="G210" s="223">
        <f t="shared" si="24"/>
        <v>0</v>
      </c>
      <c r="H210" s="204" t="str">
        <f t="shared" si="21"/>
        <v>0</v>
      </c>
      <c r="I210" s="204" t="str">
        <f t="shared" si="22"/>
        <v>0</v>
      </c>
      <c r="J210" s="204" t="str">
        <f t="shared" si="23"/>
        <v>0</v>
      </c>
    </row>
    <row r="211" spans="2:10" ht="16.5" customHeight="1" x14ac:dyDescent="0.3">
      <c r="B211" s="205"/>
      <c r="G211" s="223">
        <f t="shared" si="24"/>
        <v>0</v>
      </c>
      <c r="H211" s="204" t="str">
        <f t="shared" si="21"/>
        <v>0</v>
      </c>
      <c r="I211" s="204" t="str">
        <f t="shared" si="22"/>
        <v>0</v>
      </c>
      <c r="J211" s="204" t="str">
        <f t="shared" si="23"/>
        <v>0</v>
      </c>
    </row>
    <row r="212" spans="2:10" ht="16.5" customHeight="1" x14ac:dyDescent="0.3">
      <c r="B212" s="205"/>
      <c r="G212" s="223">
        <f t="shared" si="24"/>
        <v>0</v>
      </c>
      <c r="H212" s="204" t="str">
        <f t="shared" si="21"/>
        <v>0</v>
      </c>
      <c r="I212" s="204" t="str">
        <f t="shared" si="22"/>
        <v>0</v>
      </c>
      <c r="J212" s="204" t="str">
        <f t="shared" si="23"/>
        <v>0</v>
      </c>
    </row>
    <row r="213" spans="2:10" ht="16.5" customHeight="1" x14ac:dyDescent="0.3">
      <c r="B213" s="205"/>
      <c r="G213" s="223">
        <f t="shared" si="24"/>
        <v>0</v>
      </c>
      <c r="H213" s="204" t="str">
        <f t="shared" si="21"/>
        <v>0</v>
      </c>
      <c r="I213" s="204" t="str">
        <f t="shared" si="22"/>
        <v>0</v>
      </c>
      <c r="J213" s="204" t="str">
        <f t="shared" si="23"/>
        <v>0</v>
      </c>
    </row>
    <row r="214" spans="2:10" ht="16.5" customHeight="1" x14ac:dyDescent="0.3">
      <c r="B214" s="205"/>
      <c r="G214" s="223">
        <f t="shared" si="24"/>
        <v>0</v>
      </c>
      <c r="H214" s="204" t="str">
        <f t="shared" si="21"/>
        <v>0</v>
      </c>
      <c r="I214" s="204" t="str">
        <f t="shared" si="22"/>
        <v>0</v>
      </c>
      <c r="J214" s="204" t="str">
        <f t="shared" si="23"/>
        <v>0</v>
      </c>
    </row>
    <row r="215" spans="2:10" ht="16.5" customHeight="1" x14ac:dyDescent="0.3">
      <c r="B215" s="205"/>
      <c r="G215" s="223">
        <f t="shared" si="24"/>
        <v>0</v>
      </c>
      <c r="H215" s="204" t="str">
        <f t="shared" si="21"/>
        <v>0</v>
      </c>
      <c r="I215" s="204" t="str">
        <f t="shared" si="22"/>
        <v>0</v>
      </c>
      <c r="J215" s="204" t="str">
        <f t="shared" si="23"/>
        <v>0</v>
      </c>
    </row>
    <row r="216" spans="2:10" ht="16.5" customHeight="1" x14ac:dyDescent="0.3">
      <c r="B216" s="205"/>
      <c r="G216" s="223">
        <f t="shared" si="24"/>
        <v>0</v>
      </c>
      <c r="H216" s="204" t="str">
        <f t="shared" si="21"/>
        <v>0</v>
      </c>
      <c r="I216" s="204" t="str">
        <f t="shared" si="22"/>
        <v>0</v>
      </c>
      <c r="J216" s="204" t="str">
        <f t="shared" si="23"/>
        <v>0</v>
      </c>
    </row>
    <row r="217" spans="2:10" ht="16.5" customHeight="1" x14ac:dyDescent="0.3">
      <c r="B217" s="205"/>
      <c r="G217" s="223">
        <f t="shared" si="24"/>
        <v>0</v>
      </c>
      <c r="H217" s="204" t="str">
        <f t="shared" si="21"/>
        <v>0</v>
      </c>
      <c r="I217" s="204" t="str">
        <f t="shared" si="22"/>
        <v>0</v>
      </c>
      <c r="J217" s="204" t="str">
        <f t="shared" si="23"/>
        <v>0</v>
      </c>
    </row>
    <row r="218" spans="2:10" ht="16.5" customHeight="1" x14ac:dyDescent="0.3">
      <c r="B218" s="205"/>
      <c r="G218" s="223">
        <f t="shared" si="24"/>
        <v>0</v>
      </c>
      <c r="H218" s="204" t="str">
        <f t="shared" si="21"/>
        <v>0</v>
      </c>
      <c r="I218" s="204" t="str">
        <f t="shared" si="22"/>
        <v>0</v>
      </c>
      <c r="J218" s="204" t="str">
        <f t="shared" si="23"/>
        <v>0</v>
      </c>
    </row>
    <row r="219" spans="2:10" ht="16.5" customHeight="1" x14ac:dyDescent="0.3">
      <c r="B219" s="205"/>
      <c r="G219" s="223">
        <f t="shared" si="24"/>
        <v>0</v>
      </c>
      <c r="H219" s="204" t="str">
        <f t="shared" si="21"/>
        <v>0</v>
      </c>
      <c r="I219" s="204" t="str">
        <f t="shared" si="22"/>
        <v>0</v>
      </c>
      <c r="J219" s="204" t="str">
        <f t="shared" si="23"/>
        <v>0</v>
      </c>
    </row>
    <row r="220" spans="2:10" ht="16.5" customHeight="1" x14ac:dyDescent="0.3">
      <c r="B220" s="205"/>
      <c r="G220" s="223">
        <f t="shared" si="24"/>
        <v>0</v>
      </c>
      <c r="H220" s="204" t="str">
        <f t="shared" si="21"/>
        <v>0</v>
      </c>
      <c r="I220" s="204" t="str">
        <f t="shared" si="22"/>
        <v>0</v>
      </c>
      <c r="J220" s="204" t="str">
        <f t="shared" si="23"/>
        <v>0</v>
      </c>
    </row>
    <row r="221" spans="2:10" ht="16.5" customHeight="1" x14ac:dyDescent="0.3">
      <c r="B221" s="205"/>
      <c r="G221" s="223">
        <f t="shared" si="24"/>
        <v>0</v>
      </c>
      <c r="H221" s="204" t="str">
        <f t="shared" si="21"/>
        <v>0</v>
      </c>
      <c r="I221" s="204" t="str">
        <f t="shared" si="22"/>
        <v>0</v>
      </c>
      <c r="J221" s="204" t="str">
        <f t="shared" si="23"/>
        <v>0</v>
      </c>
    </row>
    <row r="222" spans="2:10" ht="16.5" customHeight="1" x14ac:dyDescent="0.3">
      <c r="B222" s="205"/>
      <c r="G222" s="223">
        <f t="shared" si="24"/>
        <v>0</v>
      </c>
      <c r="H222" s="204" t="str">
        <f t="shared" si="21"/>
        <v>0</v>
      </c>
      <c r="I222" s="204" t="str">
        <f t="shared" si="22"/>
        <v>0</v>
      </c>
      <c r="J222" s="204" t="str">
        <f t="shared" si="23"/>
        <v>0</v>
      </c>
    </row>
    <row r="223" spans="2:10" ht="16.5" customHeight="1" x14ac:dyDescent="0.3">
      <c r="B223" s="205"/>
      <c r="G223" s="223">
        <f t="shared" si="24"/>
        <v>0</v>
      </c>
      <c r="H223" s="204" t="str">
        <f t="shared" si="21"/>
        <v>0</v>
      </c>
      <c r="I223" s="204" t="str">
        <f t="shared" si="22"/>
        <v>0</v>
      </c>
      <c r="J223" s="204" t="str">
        <f t="shared" si="23"/>
        <v>0</v>
      </c>
    </row>
    <row r="224" spans="2:10" ht="16.5" customHeight="1" x14ac:dyDescent="0.3">
      <c r="B224" s="205"/>
      <c r="G224" s="223">
        <f t="shared" si="24"/>
        <v>0</v>
      </c>
      <c r="H224" s="204" t="str">
        <f t="shared" si="21"/>
        <v>0</v>
      </c>
      <c r="I224" s="204" t="str">
        <f t="shared" si="22"/>
        <v>0</v>
      </c>
      <c r="J224" s="204" t="str">
        <f t="shared" si="23"/>
        <v>0</v>
      </c>
    </row>
    <row r="225" spans="2:10" ht="16.5" customHeight="1" x14ac:dyDescent="0.3">
      <c r="B225" s="205"/>
      <c r="G225" s="223">
        <f t="shared" si="24"/>
        <v>0</v>
      </c>
      <c r="H225" s="204" t="str">
        <f t="shared" si="21"/>
        <v>0</v>
      </c>
      <c r="I225" s="204" t="str">
        <f t="shared" si="22"/>
        <v>0</v>
      </c>
      <c r="J225" s="204" t="str">
        <f t="shared" si="23"/>
        <v>0</v>
      </c>
    </row>
    <row r="226" spans="2:10" ht="16.5" customHeight="1" x14ac:dyDescent="0.3">
      <c r="B226" s="205"/>
      <c r="G226" s="223">
        <f t="shared" si="24"/>
        <v>0</v>
      </c>
      <c r="H226" s="204" t="str">
        <f t="shared" si="21"/>
        <v>0</v>
      </c>
      <c r="I226" s="204" t="str">
        <f t="shared" si="22"/>
        <v>0</v>
      </c>
      <c r="J226" s="204" t="str">
        <f t="shared" si="23"/>
        <v>0</v>
      </c>
    </row>
    <row r="227" spans="2:10" ht="16.5" customHeight="1" x14ac:dyDescent="0.3">
      <c r="B227" s="205"/>
      <c r="G227" s="223">
        <f t="shared" si="24"/>
        <v>0</v>
      </c>
      <c r="H227" s="204" t="str">
        <f t="shared" si="21"/>
        <v>0</v>
      </c>
      <c r="I227" s="204" t="str">
        <f t="shared" si="22"/>
        <v>0</v>
      </c>
      <c r="J227" s="204" t="str">
        <f t="shared" si="23"/>
        <v>0</v>
      </c>
    </row>
    <row r="228" spans="2:10" ht="16.5" customHeight="1" x14ac:dyDescent="0.3">
      <c r="B228" s="205"/>
      <c r="G228" s="223">
        <f t="shared" si="24"/>
        <v>0</v>
      </c>
      <c r="H228" s="204" t="str">
        <f t="shared" si="21"/>
        <v>0</v>
      </c>
      <c r="I228" s="204" t="str">
        <f t="shared" si="22"/>
        <v>0</v>
      </c>
      <c r="J228" s="204" t="str">
        <f t="shared" si="23"/>
        <v>0</v>
      </c>
    </row>
    <row r="229" spans="2:10" ht="16.5" customHeight="1" x14ac:dyDescent="0.3">
      <c r="B229" s="205"/>
      <c r="G229" s="223">
        <f t="shared" si="24"/>
        <v>0</v>
      </c>
      <c r="H229" s="204" t="str">
        <f t="shared" si="21"/>
        <v>0</v>
      </c>
      <c r="I229" s="204" t="str">
        <f t="shared" si="22"/>
        <v>0</v>
      </c>
      <c r="J229" s="204" t="str">
        <f t="shared" si="23"/>
        <v>0</v>
      </c>
    </row>
    <row r="230" spans="2:10" ht="16.5" customHeight="1" x14ac:dyDescent="0.3">
      <c r="B230" s="205"/>
      <c r="G230" s="223">
        <f t="shared" si="24"/>
        <v>0</v>
      </c>
      <c r="H230" s="204" t="str">
        <f t="shared" si="21"/>
        <v>0</v>
      </c>
      <c r="I230" s="204" t="str">
        <f t="shared" si="22"/>
        <v>0</v>
      </c>
      <c r="J230" s="204" t="str">
        <f t="shared" si="23"/>
        <v>0</v>
      </c>
    </row>
    <row r="231" spans="2:10" ht="16.5" customHeight="1" x14ac:dyDescent="0.3">
      <c r="B231" s="205"/>
      <c r="G231" s="223">
        <f t="shared" si="24"/>
        <v>0</v>
      </c>
      <c r="H231" s="204" t="str">
        <f t="shared" si="21"/>
        <v>0</v>
      </c>
      <c r="I231" s="204" t="str">
        <f t="shared" si="22"/>
        <v>0</v>
      </c>
      <c r="J231" s="204" t="str">
        <f t="shared" si="23"/>
        <v>0</v>
      </c>
    </row>
    <row r="232" spans="2:10" ht="16.5" customHeight="1" x14ac:dyDescent="0.3">
      <c r="B232" s="205"/>
      <c r="G232" s="223">
        <f t="shared" si="24"/>
        <v>0</v>
      </c>
      <c r="H232" s="204" t="str">
        <f t="shared" si="21"/>
        <v>0</v>
      </c>
      <c r="I232" s="204" t="str">
        <f t="shared" si="22"/>
        <v>0</v>
      </c>
      <c r="J232" s="204" t="str">
        <f t="shared" si="23"/>
        <v>0</v>
      </c>
    </row>
    <row r="233" spans="2:10" ht="16.5" customHeight="1" x14ac:dyDescent="0.3">
      <c r="B233" s="205"/>
      <c r="G233" s="223">
        <f t="shared" si="24"/>
        <v>0</v>
      </c>
      <c r="H233" s="204" t="str">
        <f t="shared" si="21"/>
        <v>0</v>
      </c>
      <c r="I233" s="204" t="str">
        <f t="shared" si="22"/>
        <v>0</v>
      </c>
      <c r="J233" s="204" t="str">
        <f t="shared" si="23"/>
        <v>0</v>
      </c>
    </row>
    <row r="234" spans="2:10" ht="16.5" customHeight="1" x14ac:dyDescent="0.3">
      <c r="B234" s="205"/>
      <c r="G234" s="223">
        <f t="shared" si="24"/>
        <v>0</v>
      </c>
      <c r="H234" s="204" t="str">
        <f t="shared" si="21"/>
        <v>0</v>
      </c>
      <c r="I234" s="204" t="str">
        <f t="shared" si="22"/>
        <v>0</v>
      </c>
      <c r="J234" s="204" t="str">
        <f t="shared" si="23"/>
        <v>0</v>
      </c>
    </row>
    <row r="235" spans="2:10" ht="16.5" customHeight="1" x14ac:dyDescent="0.3">
      <c r="B235" s="205"/>
      <c r="G235" s="223">
        <f t="shared" si="24"/>
        <v>0</v>
      </c>
      <c r="H235" s="204" t="str">
        <f t="shared" si="21"/>
        <v>0</v>
      </c>
      <c r="I235" s="204" t="str">
        <f t="shared" si="22"/>
        <v>0</v>
      </c>
      <c r="J235" s="204" t="str">
        <f t="shared" si="23"/>
        <v>0</v>
      </c>
    </row>
    <row r="236" spans="2:10" ht="16.5" customHeight="1" x14ac:dyDescent="0.3">
      <c r="B236" s="205"/>
      <c r="G236" s="223">
        <f t="shared" si="24"/>
        <v>0</v>
      </c>
      <c r="H236" s="204" t="str">
        <f t="shared" si="21"/>
        <v>0</v>
      </c>
      <c r="I236" s="204" t="str">
        <f t="shared" si="22"/>
        <v>0</v>
      </c>
      <c r="J236" s="204" t="str">
        <f t="shared" si="23"/>
        <v>0</v>
      </c>
    </row>
    <row r="237" spans="2:10" ht="16.5" customHeight="1" x14ac:dyDescent="0.3">
      <c r="B237" s="205"/>
      <c r="G237" s="223">
        <f t="shared" si="24"/>
        <v>0</v>
      </c>
      <c r="H237" s="204" t="str">
        <f t="shared" si="21"/>
        <v>0</v>
      </c>
      <c r="I237" s="204" t="str">
        <f t="shared" si="22"/>
        <v>0</v>
      </c>
      <c r="J237" s="204" t="str">
        <f t="shared" si="23"/>
        <v>0</v>
      </c>
    </row>
    <row r="238" spans="2:10" ht="16.5" customHeight="1" x14ac:dyDescent="0.3">
      <c r="B238" s="205"/>
      <c r="G238" s="223">
        <f t="shared" si="24"/>
        <v>0</v>
      </c>
      <c r="H238" s="204" t="str">
        <f t="shared" si="21"/>
        <v>0</v>
      </c>
      <c r="I238" s="204" t="str">
        <f t="shared" si="22"/>
        <v>0</v>
      </c>
      <c r="J238" s="204" t="str">
        <f t="shared" si="23"/>
        <v>0</v>
      </c>
    </row>
    <row r="239" spans="2:10" ht="16.5" customHeight="1" x14ac:dyDescent="0.3">
      <c r="B239" s="205"/>
      <c r="G239" s="223">
        <f t="shared" si="24"/>
        <v>0</v>
      </c>
      <c r="H239" s="204" t="str">
        <f t="shared" si="21"/>
        <v>0</v>
      </c>
      <c r="I239" s="204" t="str">
        <f t="shared" si="22"/>
        <v>0</v>
      </c>
      <c r="J239" s="204" t="str">
        <f t="shared" si="23"/>
        <v>0</v>
      </c>
    </row>
    <row r="240" spans="2:10" ht="16.5" customHeight="1" x14ac:dyDescent="0.3">
      <c r="B240" s="205"/>
      <c r="G240" s="223">
        <f t="shared" si="24"/>
        <v>0</v>
      </c>
      <c r="H240" s="204" t="str">
        <f t="shared" si="21"/>
        <v>0</v>
      </c>
      <c r="I240" s="204" t="str">
        <f t="shared" si="22"/>
        <v>0</v>
      </c>
      <c r="J240" s="204" t="str">
        <f t="shared" si="23"/>
        <v>0</v>
      </c>
    </row>
    <row r="241" spans="2:10" ht="16.5" customHeight="1" x14ac:dyDescent="0.3">
      <c r="B241" s="205"/>
      <c r="G241" s="223">
        <f t="shared" si="24"/>
        <v>0</v>
      </c>
      <c r="H241" s="204" t="str">
        <f t="shared" si="21"/>
        <v>0</v>
      </c>
      <c r="I241" s="204" t="str">
        <f t="shared" si="22"/>
        <v>0</v>
      </c>
      <c r="J241" s="204" t="str">
        <f t="shared" si="23"/>
        <v>0</v>
      </c>
    </row>
    <row r="242" spans="2:10" ht="16.5" customHeight="1" x14ac:dyDescent="0.3">
      <c r="B242" s="205"/>
      <c r="G242" s="223">
        <f t="shared" si="24"/>
        <v>0</v>
      </c>
      <c r="H242" s="204" t="str">
        <f t="shared" si="21"/>
        <v>0</v>
      </c>
      <c r="I242" s="204" t="str">
        <f t="shared" si="22"/>
        <v>0</v>
      </c>
      <c r="J242" s="204" t="str">
        <f t="shared" si="23"/>
        <v>0</v>
      </c>
    </row>
    <row r="243" spans="2:10" ht="16.5" customHeight="1" x14ac:dyDescent="0.3">
      <c r="B243" s="205"/>
      <c r="G243" s="223">
        <f t="shared" si="24"/>
        <v>0</v>
      </c>
      <c r="H243" s="204" t="str">
        <f t="shared" si="21"/>
        <v>0</v>
      </c>
      <c r="I243" s="204" t="str">
        <f t="shared" si="22"/>
        <v>0</v>
      </c>
      <c r="J243" s="204" t="str">
        <f t="shared" si="23"/>
        <v>0</v>
      </c>
    </row>
    <row r="244" spans="2:10" ht="16.5" customHeight="1" x14ac:dyDescent="0.3">
      <c r="B244" s="205"/>
      <c r="G244" s="223">
        <f t="shared" si="24"/>
        <v>0</v>
      </c>
      <c r="H244" s="204" t="str">
        <f t="shared" ref="H244:H274" si="25">MID(G244,1,3)</f>
        <v>0</v>
      </c>
      <c r="I244" s="204" t="str">
        <f t="shared" ref="I244:I274" si="26">MID(G244,1,5)</f>
        <v>0</v>
      </c>
      <c r="J244" s="204" t="str">
        <f t="shared" ref="J244:J274" si="27">MID(G244,1,7)</f>
        <v>0</v>
      </c>
    </row>
    <row r="245" spans="2:10" ht="16.5" customHeight="1" x14ac:dyDescent="0.3">
      <c r="B245" s="205"/>
      <c r="G245" s="223">
        <f t="shared" si="24"/>
        <v>0</v>
      </c>
      <c r="H245" s="204" t="str">
        <f t="shared" si="25"/>
        <v>0</v>
      </c>
      <c r="I245" s="204" t="str">
        <f t="shared" si="26"/>
        <v>0</v>
      </c>
      <c r="J245" s="204" t="str">
        <f t="shared" si="27"/>
        <v>0</v>
      </c>
    </row>
    <row r="246" spans="2:10" ht="16.5" customHeight="1" x14ac:dyDescent="0.3">
      <c r="B246" s="205"/>
      <c r="G246" s="223">
        <f t="shared" si="24"/>
        <v>0</v>
      </c>
      <c r="H246" s="204" t="str">
        <f t="shared" si="25"/>
        <v>0</v>
      </c>
      <c r="I246" s="204" t="str">
        <f t="shared" si="26"/>
        <v>0</v>
      </c>
      <c r="J246" s="204" t="str">
        <f t="shared" si="27"/>
        <v>0</v>
      </c>
    </row>
    <row r="247" spans="2:10" ht="16.5" customHeight="1" x14ac:dyDescent="0.3">
      <c r="B247" s="205"/>
      <c r="G247" s="223">
        <f t="shared" si="24"/>
        <v>0</v>
      </c>
      <c r="H247" s="204" t="str">
        <f t="shared" si="25"/>
        <v>0</v>
      </c>
      <c r="I247" s="204" t="str">
        <f t="shared" si="26"/>
        <v>0</v>
      </c>
      <c r="J247" s="204" t="str">
        <f t="shared" si="27"/>
        <v>0</v>
      </c>
    </row>
    <row r="248" spans="2:10" ht="16.5" customHeight="1" x14ac:dyDescent="0.3">
      <c r="B248" s="205"/>
      <c r="G248" s="223">
        <f t="shared" si="24"/>
        <v>0</v>
      </c>
      <c r="H248" s="204" t="str">
        <f t="shared" si="25"/>
        <v>0</v>
      </c>
      <c r="I248" s="204" t="str">
        <f t="shared" si="26"/>
        <v>0</v>
      </c>
      <c r="J248" s="204" t="str">
        <f t="shared" si="27"/>
        <v>0</v>
      </c>
    </row>
    <row r="249" spans="2:10" ht="16.5" customHeight="1" x14ac:dyDescent="0.3">
      <c r="B249" s="205"/>
      <c r="G249" s="223">
        <f t="shared" si="24"/>
        <v>0</v>
      </c>
      <c r="H249" s="204" t="str">
        <f t="shared" si="25"/>
        <v>0</v>
      </c>
      <c r="I249" s="204" t="str">
        <f t="shared" si="26"/>
        <v>0</v>
      </c>
      <c r="J249" s="204" t="str">
        <f t="shared" si="27"/>
        <v>0</v>
      </c>
    </row>
    <row r="250" spans="2:10" ht="16.5" customHeight="1" x14ac:dyDescent="0.3">
      <c r="B250" s="205"/>
      <c r="G250" s="223">
        <f t="shared" si="24"/>
        <v>0</v>
      </c>
      <c r="H250" s="204" t="str">
        <f t="shared" si="25"/>
        <v>0</v>
      </c>
      <c r="I250" s="204" t="str">
        <f t="shared" si="26"/>
        <v>0</v>
      </c>
      <c r="J250" s="204" t="str">
        <f t="shared" si="27"/>
        <v>0</v>
      </c>
    </row>
    <row r="251" spans="2:10" ht="16.5" customHeight="1" x14ac:dyDescent="0.3">
      <c r="B251" s="205"/>
      <c r="G251" s="223">
        <f t="shared" si="24"/>
        <v>0</v>
      </c>
      <c r="H251" s="204" t="str">
        <f t="shared" si="25"/>
        <v>0</v>
      </c>
      <c r="I251" s="204" t="str">
        <f t="shared" si="26"/>
        <v>0</v>
      </c>
      <c r="J251" s="204" t="str">
        <f t="shared" si="27"/>
        <v>0</v>
      </c>
    </row>
    <row r="252" spans="2:10" ht="16.5" customHeight="1" x14ac:dyDescent="0.3">
      <c r="B252" s="205"/>
      <c r="G252" s="223">
        <f t="shared" si="24"/>
        <v>0</v>
      </c>
      <c r="H252" s="204" t="str">
        <f t="shared" si="25"/>
        <v>0</v>
      </c>
      <c r="I252" s="204" t="str">
        <f t="shared" si="26"/>
        <v>0</v>
      </c>
      <c r="J252" s="204" t="str">
        <f t="shared" si="27"/>
        <v>0</v>
      </c>
    </row>
    <row r="253" spans="2:10" ht="16.5" customHeight="1" x14ac:dyDescent="0.3">
      <c r="B253" s="205"/>
      <c r="G253" s="223">
        <f t="shared" si="24"/>
        <v>0</v>
      </c>
      <c r="H253" s="204" t="str">
        <f t="shared" si="25"/>
        <v>0</v>
      </c>
      <c r="I253" s="204" t="str">
        <f t="shared" si="26"/>
        <v>0</v>
      </c>
      <c r="J253" s="204" t="str">
        <f t="shared" si="27"/>
        <v>0</v>
      </c>
    </row>
    <row r="254" spans="2:10" ht="16.5" customHeight="1" x14ac:dyDescent="0.3">
      <c r="B254" s="205"/>
      <c r="G254" s="223">
        <f t="shared" si="24"/>
        <v>0</v>
      </c>
      <c r="H254" s="204" t="str">
        <f t="shared" si="25"/>
        <v>0</v>
      </c>
      <c r="I254" s="204" t="str">
        <f t="shared" si="26"/>
        <v>0</v>
      </c>
      <c r="J254" s="204" t="str">
        <f t="shared" si="27"/>
        <v>0</v>
      </c>
    </row>
    <row r="255" spans="2:10" ht="16.5" customHeight="1" x14ac:dyDescent="0.3">
      <c r="B255" s="205"/>
      <c r="G255" s="223">
        <f t="shared" si="24"/>
        <v>0</v>
      </c>
      <c r="H255" s="204" t="str">
        <f t="shared" si="25"/>
        <v>0</v>
      </c>
      <c r="I255" s="204" t="str">
        <f t="shared" si="26"/>
        <v>0</v>
      </c>
      <c r="J255" s="204" t="str">
        <f t="shared" si="27"/>
        <v>0</v>
      </c>
    </row>
    <row r="256" spans="2:10" ht="16.5" customHeight="1" x14ac:dyDescent="0.3">
      <c r="B256" s="205"/>
      <c r="G256" s="223">
        <f t="shared" si="24"/>
        <v>0</v>
      </c>
      <c r="H256" s="204" t="str">
        <f t="shared" si="25"/>
        <v>0</v>
      </c>
      <c r="I256" s="204" t="str">
        <f t="shared" si="26"/>
        <v>0</v>
      </c>
      <c r="J256" s="204" t="str">
        <f t="shared" si="27"/>
        <v>0</v>
      </c>
    </row>
    <row r="257" spans="1:11" ht="16.5" customHeight="1" x14ac:dyDescent="0.3">
      <c r="B257" s="205"/>
      <c r="G257" s="223">
        <f t="shared" si="24"/>
        <v>0</v>
      </c>
      <c r="H257" s="204" t="str">
        <f t="shared" si="25"/>
        <v>0</v>
      </c>
      <c r="I257" s="204" t="str">
        <f t="shared" si="26"/>
        <v>0</v>
      </c>
      <c r="J257" s="204" t="str">
        <f t="shared" si="27"/>
        <v>0</v>
      </c>
    </row>
    <row r="258" spans="1:11" ht="16.5" customHeight="1" x14ac:dyDescent="0.3">
      <c r="B258" s="205"/>
      <c r="G258" s="223">
        <f t="shared" si="24"/>
        <v>0</v>
      </c>
      <c r="H258" s="204" t="str">
        <f t="shared" si="25"/>
        <v>0</v>
      </c>
      <c r="I258" s="204" t="str">
        <f t="shared" si="26"/>
        <v>0</v>
      </c>
      <c r="J258" s="204" t="str">
        <f t="shared" si="27"/>
        <v>0</v>
      </c>
    </row>
    <row r="259" spans="1:11" ht="16.5" customHeight="1" x14ac:dyDescent="0.3">
      <c r="B259" s="205"/>
      <c r="G259" s="223">
        <f t="shared" si="24"/>
        <v>0</v>
      </c>
      <c r="H259" s="204" t="str">
        <f t="shared" si="25"/>
        <v>0</v>
      </c>
      <c r="I259" s="204" t="str">
        <f t="shared" si="26"/>
        <v>0</v>
      </c>
      <c r="J259" s="204" t="str">
        <f t="shared" si="27"/>
        <v>0</v>
      </c>
    </row>
    <row r="260" spans="1:11" ht="16.5" customHeight="1" x14ac:dyDescent="0.3">
      <c r="B260" s="205"/>
      <c r="G260" s="223">
        <f t="shared" si="24"/>
        <v>0</v>
      </c>
      <c r="H260" s="204" t="str">
        <f t="shared" si="25"/>
        <v>0</v>
      </c>
      <c r="I260" s="204" t="str">
        <f t="shared" si="26"/>
        <v>0</v>
      </c>
      <c r="J260" s="204" t="str">
        <f t="shared" si="27"/>
        <v>0</v>
      </c>
    </row>
    <row r="261" spans="1:11" s="229" customFormat="1" ht="16.5" customHeight="1" x14ac:dyDescent="0.3">
      <c r="A261" s="222"/>
      <c r="B261" s="205"/>
      <c r="C261" s="223"/>
      <c r="D261" s="223"/>
      <c r="E261" s="223"/>
      <c r="F261" s="223"/>
      <c r="G261" s="223">
        <f t="shared" si="24"/>
        <v>0</v>
      </c>
      <c r="H261" s="204" t="str">
        <f t="shared" si="25"/>
        <v>0</v>
      </c>
      <c r="I261" s="204" t="str">
        <f t="shared" si="26"/>
        <v>0</v>
      </c>
      <c r="J261" s="204" t="str">
        <f t="shared" si="27"/>
        <v>0</v>
      </c>
      <c r="K261" s="205"/>
    </row>
    <row r="262" spans="1:11" ht="16.5" customHeight="1" x14ac:dyDescent="0.3">
      <c r="B262" s="205"/>
      <c r="G262" s="223">
        <f t="shared" si="24"/>
        <v>0</v>
      </c>
      <c r="H262" s="204" t="str">
        <f t="shared" si="25"/>
        <v>0</v>
      </c>
      <c r="I262" s="204" t="str">
        <f t="shared" si="26"/>
        <v>0</v>
      </c>
      <c r="J262" s="204" t="str">
        <f t="shared" si="27"/>
        <v>0</v>
      </c>
    </row>
    <row r="263" spans="1:11" ht="16.5" customHeight="1" x14ac:dyDescent="0.3">
      <c r="B263" s="205"/>
      <c r="G263" s="223">
        <f t="shared" si="24"/>
        <v>0</v>
      </c>
      <c r="H263" s="204" t="str">
        <f t="shared" si="25"/>
        <v>0</v>
      </c>
      <c r="I263" s="204" t="str">
        <f t="shared" si="26"/>
        <v>0</v>
      </c>
      <c r="J263" s="204" t="str">
        <f t="shared" si="27"/>
        <v>0</v>
      </c>
    </row>
    <row r="264" spans="1:11" ht="16.5" customHeight="1" x14ac:dyDescent="0.3">
      <c r="B264" s="205"/>
      <c r="G264" s="223">
        <f t="shared" ref="G264:G274" si="28">+A264</f>
        <v>0</v>
      </c>
      <c r="H264" s="204" t="str">
        <f t="shared" si="25"/>
        <v>0</v>
      </c>
      <c r="I264" s="204" t="str">
        <f t="shared" si="26"/>
        <v>0</v>
      </c>
      <c r="J264" s="204" t="str">
        <f t="shared" si="27"/>
        <v>0</v>
      </c>
    </row>
    <row r="265" spans="1:11" ht="16.5" customHeight="1" x14ac:dyDescent="0.3">
      <c r="B265" s="205"/>
      <c r="G265" s="223">
        <f t="shared" si="28"/>
        <v>0</v>
      </c>
      <c r="H265" s="204" t="str">
        <f t="shared" si="25"/>
        <v>0</v>
      </c>
      <c r="I265" s="204" t="str">
        <f t="shared" si="26"/>
        <v>0</v>
      </c>
      <c r="J265" s="204" t="str">
        <f t="shared" si="27"/>
        <v>0</v>
      </c>
    </row>
    <row r="266" spans="1:11" ht="16.5" customHeight="1" x14ac:dyDescent="0.3">
      <c r="B266" s="205"/>
      <c r="G266" s="223">
        <f t="shared" si="28"/>
        <v>0</v>
      </c>
      <c r="H266" s="204" t="str">
        <f t="shared" si="25"/>
        <v>0</v>
      </c>
      <c r="I266" s="204" t="str">
        <f t="shared" si="26"/>
        <v>0</v>
      </c>
      <c r="J266" s="204" t="str">
        <f t="shared" si="27"/>
        <v>0</v>
      </c>
    </row>
    <row r="267" spans="1:11" ht="16.5" customHeight="1" x14ac:dyDescent="0.3">
      <c r="B267" s="205"/>
      <c r="G267" s="223">
        <f t="shared" si="28"/>
        <v>0</v>
      </c>
      <c r="H267" s="204" t="str">
        <f t="shared" si="25"/>
        <v>0</v>
      </c>
      <c r="I267" s="204" t="str">
        <f t="shared" si="26"/>
        <v>0</v>
      </c>
      <c r="J267" s="204" t="str">
        <f t="shared" si="27"/>
        <v>0</v>
      </c>
    </row>
    <row r="268" spans="1:11" ht="16.5" customHeight="1" x14ac:dyDescent="0.3">
      <c r="B268" s="205"/>
      <c r="G268" s="223">
        <f t="shared" si="28"/>
        <v>0</v>
      </c>
      <c r="H268" s="204" t="str">
        <f t="shared" si="25"/>
        <v>0</v>
      </c>
      <c r="I268" s="204" t="str">
        <f t="shared" si="26"/>
        <v>0</v>
      </c>
      <c r="J268" s="204" t="str">
        <f t="shared" si="27"/>
        <v>0</v>
      </c>
    </row>
    <row r="269" spans="1:11" ht="16.5" customHeight="1" x14ac:dyDescent="0.3">
      <c r="B269" s="205"/>
      <c r="G269" s="223">
        <f t="shared" si="28"/>
        <v>0</v>
      </c>
      <c r="H269" s="204" t="str">
        <f t="shared" si="25"/>
        <v>0</v>
      </c>
      <c r="I269" s="204" t="str">
        <f t="shared" si="26"/>
        <v>0</v>
      </c>
      <c r="J269" s="204" t="str">
        <f t="shared" si="27"/>
        <v>0</v>
      </c>
    </row>
    <row r="270" spans="1:11" s="229" customFormat="1" ht="16.5" customHeight="1" x14ac:dyDescent="0.3">
      <c r="A270" s="222"/>
      <c r="B270" s="205"/>
      <c r="C270" s="223"/>
      <c r="D270" s="223"/>
      <c r="E270" s="223"/>
      <c r="F270" s="223"/>
      <c r="G270" s="223">
        <f t="shared" si="28"/>
        <v>0</v>
      </c>
      <c r="H270" s="204" t="str">
        <f t="shared" si="25"/>
        <v>0</v>
      </c>
      <c r="I270" s="204" t="str">
        <f t="shared" si="26"/>
        <v>0</v>
      </c>
      <c r="J270" s="204" t="str">
        <f t="shared" si="27"/>
        <v>0</v>
      </c>
      <c r="K270" s="205"/>
    </row>
    <row r="271" spans="1:11" ht="16.5" customHeight="1" x14ac:dyDescent="0.3">
      <c r="B271" s="205"/>
      <c r="G271" s="223">
        <f t="shared" si="28"/>
        <v>0</v>
      </c>
      <c r="H271" s="204" t="str">
        <f t="shared" si="25"/>
        <v>0</v>
      </c>
      <c r="I271" s="204" t="str">
        <f t="shared" si="26"/>
        <v>0</v>
      </c>
      <c r="J271" s="204" t="str">
        <f t="shared" si="27"/>
        <v>0</v>
      </c>
    </row>
    <row r="272" spans="1:11" ht="16.5" customHeight="1" x14ac:dyDescent="0.3">
      <c r="B272" s="205"/>
      <c r="G272" s="223">
        <f t="shared" si="28"/>
        <v>0</v>
      </c>
      <c r="H272" s="204" t="str">
        <f t="shared" si="25"/>
        <v>0</v>
      </c>
      <c r="I272" s="204" t="str">
        <f t="shared" si="26"/>
        <v>0</v>
      </c>
      <c r="J272" s="204" t="str">
        <f t="shared" si="27"/>
        <v>0</v>
      </c>
    </row>
    <row r="273" spans="2:10" ht="16.5" customHeight="1" x14ac:dyDescent="0.3">
      <c r="B273" s="205"/>
      <c r="G273" s="223">
        <f t="shared" si="28"/>
        <v>0</v>
      </c>
      <c r="H273" s="204" t="str">
        <f t="shared" si="25"/>
        <v>0</v>
      </c>
      <c r="I273" s="204" t="str">
        <f t="shared" si="26"/>
        <v>0</v>
      </c>
      <c r="J273" s="204" t="str">
        <f t="shared" si="27"/>
        <v>0</v>
      </c>
    </row>
    <row r="274" spans="2:10" ht="16.5" customHeight="1" x14ac:dyDescent="0.3">
      <c r="B274" s="205"/>
      <c r="G274" s="223">
        <f t="shared" si="28"/>
        <v>0</v>
      </c>
      <c r="H274" s="204" t="str">
        <f t="shared" si="25"/>
        <v>0</v>
      </c>
      <c r="I274" s="204" t="str">
        <f t="shared" si="26"/>
        <v>0</v>
      </c>
      <c r="J274" s="204" t="str">
        <f t="shared" si="27"/>
        <v>0</v>
      </c>
    </row>
  </sheetData>
  <autoFilter ref="A6:K274"/>
  <pageMargins left="0.7" right="0.7" top="0.75" bottom="0.75" header="0.3" footer="0.3"/>
  <pageSetup paperSize="14" scale="90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C15" sqref="C15"/>
    </sheetView>
  </sheetViews>
  <sheetFormatPr baseColWidth="10" defaultRowHeight="15" x14ac:dyDescent="0.25"/>
  <cols>
    <col min="1" max="1" width="30" style="196" bestFit="1" customWidth="1"/>
    <col min="2" max="2" width="43" bestFit="1" customWidth="1"/>
    <col min="3" max="4" width="17.7109375" style="187" bestFit="1" customWidth="1"/>
    <col min="5" max="6" width="16.7109375" style="187" bestFit="1" customWidth="1"/>
  </cols>
  <sheetData>
    <row r="1" spans="1:6" x14ac:dyDescent="0.25">
      <c r="A1" s="288" t="s">
        <v>391</v>
      </c>
      <c r="B1" s="288"/>
    </row>
    <row r="2" spans="1:6" x14ac:dyDescent="0.25">
      <c r="A2" s="188" t="s">
        <v>392</v>
      </c>
    </row>
    <row r="3" spans="1:6" x14ac:dyDescent="0.25">
      <c r="A3" s="188" t="s">
        <v>393</v>
      </c>
      <c r="B3" s="189" t="s">
        <v>394</v>
      </c>
    </row>
    <row r="4" spans="1:6" x14ac:dyDescent="0.25">
      <c r="A4" s="188" t="s">
        <v>395</v>
      </c>
      <c r="B4" s="189" t="s">
        <v>396</v>
      </c>
    </row>
    <row r="5" spans="1:6" x14ac:dyDescent="0.25">
      <c r="A5" s="188" t="s">
        <v>397</v>
      </c>
      <c r="B5" s="189" t="s">
        <v>398</v>
      </c>
    </row>
    <row r="6" spans="1:6" x14ac:dyDescent="0.25">
      <c r="C6" s="195">
        <f>SUBTOTAL(9,C8:C25)</f>
        <v>1501546297641</v>
      </c>
      <c r="D6" s="195">
        <f>SUBTOTAL(9,D8:D25)</f>
        <v>1501546297641</v>
      </c>
      <c r="E6" s="195">
        <f>SUBTOTAL(9,E8:E25)</f>
        <v>21693925888</v>
      </c>
      <c r="F6" s="195">
        <f>SUBTOTAL(9,F8:F25)</f>
        <v>21693925888</v>
      </c>
    </row>
    <row r="7" spans="1:6" x14ac:dyDescent="0.25">
      <c r="A7" s="190" t="s">
        <v>399</v>
      </c>
      <c r="B7" s="191" t="s">
        <v>400</v>
      </c>
      <c r="C7" s="192" t="s">
        <v>61</v>
      </c>
      <c r="D7" s="192" t="s">
        <v>62</v>
      </c>
      <c r="E7" s="192" t="s">
        <v>63</v>
      </c>
      <c r="F7" s="192" t="s">
        <v>64</v>
      </c>
    </row>
    <row r="8" spans="1:6" x14ac:dyDescent="0.25">
      <c r="A8" s="193">
        <v>11102030000000</v>
      </c>
      <c r="B8" s="194" t="s">
        <v>318</v>
      </c>
      <c r="C8" s="195">
        <v>3178824605</v>
      </c>
      <c r="D8" s="195">
        <v>0</v>
      </c>
      <c r="E8" s="195">
        <v>3178824605</v>
      </c>
      <c r="F8" s="195">
        <v>0</v>
      </c>
    </row>
    <row r="9" spans="1:6" x14ac:dyDescent="0.25">
      <c r="A9" s="193">
        <v>11403040000000</v>
      </c>
      <c r="B9" s="194" t="s">
        <v>319</v>
      </c>
      <c r="C9" s="195">
        <v>158310255</v>
      </c>
      <c r="D9" s="195">
        <v>20760500</v>
      </c>
      <c r="E9" s="195">
        <v>137549755</v>
      </c>
      <c r="F9" s="195">
        <v>0</v>
      </c>
    </row>
    <row r="10" spans="1:6" x14ac:dyDescent="0.25">
      <c r="A10" s="193">
        <v>11403990000000</v>
      </c>
      <c r="B10" s="194" t="s">
        <v>90</v>
      </c>
      <c r="C10" s="195">
        <v>783563474</v>
      </c>
      <c r="D10" s="195">
        <v>763632110</v>
      </c>
      <c r="E10" s="195">
        <v>19931364</v>
      </c>
      <c r="F10" s="195">
        <v>0</v>
      </c>
    </row>
    <row r="11" spans="1:6" s="200" customFormat="1" x14ac:dyDescent="0.25">
      <c r="A11" s="197"/>
      <c r="B11" s="198"/>
      <c r="C11" s="199"/>
      <c r="D11" s="199"/>
      <c r="E11" s="199"/>
      <c r="F11" s="199"/>
    </row>
    <row r="12" spans="1:6" x14ac:dyDescent="0.25">
      <c r="A12" s="193">
        <v>11601000000000</v>
      </c>
      <c r="B12" s="194" t="s">
        <v>256</v>
      </c>
      <c r="C12" s="195">
        <v>3433194</v>
      </c>
      <c r="D12" s="195">
        <v>0</v>
      </c>
      <c r="E12" s="195">
        <v>3433194</v>
      </c>
      <c r="F12" s="195">
        <v>0</v>
      </c>
    </row>
    <row r="13" spans="1:6" x14ac:dyDescent="0.25">
      <c r="A13" s="193">
        <v>21406010000000</v>
      </c>
      <c r="B13" s="194" t="s">
        <v>307</v>
      </c>
      <c r="C13" s="195">
        <v>0</v>
      </c>
      <c r="D13" s="195">
        <v>493323</v>
      </c>
      <c r="E13" s="195">
        <v>0</v>
      </c>
      <c r="F13" s="195">
        <v>493323</v>
      </c>
    </row>
    <row r="14" spans="1:6" x14ac:dyDescent="0.25">
      <c r="A14" s="193">
        <v>21406020000000</v>
      </c>
      <c r="B14" s="194" t="s">
        <v>327</v>
      </c>
      <c r="C14" s="195">
        <v>0</v>
      </c>
      <c r="D14" s="195">
        <v>700</v>
      </c>
      <c r="E14" s="195">
        <v>0</v>
      </c>
      <c r="F14" s="195">
        <v>700</v>
      </c>
    </row>
    <row r="15" spans="1:6" x14ac:dyDescent="0.25">
      <c r="A15" s="193">
        <v>21406040000000</v>
      </c>
      <c r="B15" s="194" t="s">
        <v>98</v>
      </c>
      <c r="C15" s="195">
        <v>0</v>
      </c>
      <c r="D15" s="195">
        <v>3131032078</v>
      </c>
      <c r="E15" s="195">
        <v>0</v>
      </c>
      <c r="F15" s="195">
        <v>3131032078</v>
      </c>
    </row>
    <row r="16" spans="1:6" x14ac:dyDescent="0.25">
      <c r="A16" s="193">
        <v>21406050000000</v>
      </c>
      <c r="B16" s="194" t="s">
        <v>99</v>
      </c>
      <c r="C16" s="195">
        <v>0</v>
      </c>
      <c r="D16" s="195">
        <v>2423768</v>
      </c>
      <c r="E16" s="195">
        <v>0</v>
      </c>
      <c r="F16" s="195">
        <v>2423768</v>
      </c>
    </row>
    <row r="17" spans="1:6" x14ac:dyDescent="0.25">
      <c r="A17" s="193">
        <v>21409020000000</v>
      </c>
      <c r="B17" s="194" t="s">
        <v>93</v>
      </c>
      <c r="C17" s="195">
        <v>45561520</v>
      </c>
      <c r="D17" s="195">
        <v>84235617</v>
      </c>
      <c r="E17" s="195">
        <v>0</v>
      </c>
      <c r="F17" s="195">
        <v>38674097</v>
      </c>
    </row>
    <row r="18" spans="1:6" x14ac:dyDescent="0.25">
      <c r="A18" s="193">
        <v>21409070000000</v>
      </c>
      <c r="B18" s="194" t="s">
        <v>94</v>
      </c>
      <c r="C18" s="195">
        <v>899624</v>
      </c>
      <c r="D18" s="195">
        <v>1336400</v>
      </c>
      <c r="E18" s="195">
        <v>0</v>
      </c>
      <c r="F18" s="195">
        <v>436776</v>
      </c>
    </row>
    <row r="19" spans="1:6" x14ac:dyDescent="0.25">
      <c r="A19" s="193">
        <v>21409080000000</v>
      </c>
      <c r="B19" s="194" t="s">
        <v>95</v>
      </c>
      <c r="C19" s="195">
        <v>180282</v>
      </c>
      <c r="D19" s="195">
        <v>1050813</v>
      </c>
      <c r="E19" s="195">
        <v>0</v>
      </c>
      <c r="F19" s="195">
        <v>870531</v>
      </c>
    </row>
    <row r="20" spans="1:6" x14ac:dyDescent="0.25">
      <c r="A20" s="193">
        <v>21601000000000</v>
      </c>
      <c r="B20" s="194" t="s">
        <v>368</v>
      </c>
      <c r="C20" s="195">
        <v>39901130</v>
      </c>
      <c r="D20" s="195">
        <f>94276859+27763</f>
        <v>94304622</v>
      </c>
      <c r="E20" s="195">
        <v>0</v>
      </c>
      <c r="F20" s="195">
        <f>54375729+27763</f>
        <v>54403492</v>
      </c>
    </row>
    <row r="21" spans="1:6" x14ac:dyDescent="0.25">
      <c r="A21" s="193">
        <v>31101010000000</v>
      </c>
      <c r="B21" s="194" t="s">
        <v>96</v>
      </c>
      <c r="C21" s="195">
        <v>352983439198</v>
      </c>
      <c r="D21" s="195">
        <v>360602067377</v>
      </c>
      <c r="E21" s="195">
        <v>0</v>
      </c>
      <c r="F21" s="195">
        <v>7618628179</v>
      </c>
    </row>
    <row r="22" spans="1:6" x14ac:dyDescent="0.25">
      <c r="A22" s="193">
        <v>31102000000000</v>
      </c>
      <c r="B22" s="194" t="s">
        <v>97</v>
      </c>
      <c r="C22" s="195">
        <v>360272035267</v>
      </c>
      <c r="D22" s="195">
        <v>352872484663</v>
      </c>
      <c r="E22" s="195">
        <v>7399550604</v>
      </c>
      <c r="F22" s="195">
        <v>0</v>
      </c>
    </row>
    <row r="23" spans="1:6" x14ac:dyDescent="0.25">
      <c r="A23" s="193">
        <v>31103000000000</v>
      </c>
      <c r="B23" s="194" t="s">
        <v>185</v>
      </c>
      <c r="C23" s="195">
        <v>33306986390</v>
      </c>
      <c r="D23" s="195">
        <v>33199312968</v>
      </c>
      <c r="E23" s="195">
        <v>107673422</v>
      </c>
      <c r="F23" s="195">
        <v>0</v>
      </c>
    </row>
    <row r="24" spans="1:6" s="200" customFormat="1" x14ac:dyDescent="0.25">
      <c r="A24" s="197"/>
      <c r="B24" s="198"/>
      <c r="C24" s="199"/>
      <c r="D24" s="199"/>
      <c r="E24" s="199"/>
      <c r="F24" s="199"/>
    </row>
    <row r="25" spans="1:6" x14ac:dyDescent="0.25">
      <c r="A25" s="193">
        <v>0</v>
      </c>
      <c r="B25" s="194" t="s">
        <v>219</v>
      </c>
      <c r="C25" s="195">
        <v>750773162702</v>
      </c>
      <c r="D25" s="195">
        <v>750773162702</v>
      </c>
      <c r="E25" s="195">
        <v>10846962944</v>
      </c>
      <c r="F25" s="195">
        <v>10846962944</v>
      </c>
    </row>
  </sheetData>
  <autoFilter ref="A7:F25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showGridLines="0" topLeftCell="B4" zoomScale="80" zoomScaleNormal="80" workbookViewId="0">
      <selection activeCell="D49" sqref="D49:E49"/>
    </sheetView>
  </sheetViews>
  <sheetFormatPr baseColWidth="10" defaultRowHeight="16.5" outlineLevelRow="1" outlineLevelCol="1" x14ac:dyDescent="0.3"/>
  <cols>
    <col min="1" max="1" width="5" style="6" hidden="1" customWidth="1"/>
    <col min="2" max="4" width="2.28515625" style="6" customWidth="1"/>
    <col min="5" max="5" width="52.140625" style="6" customWidth="1"/>
    <col min="6" max="6" width="6.42578125" style="6" bestFit="1" customWidth="1"/>
    <col min="7" max="9" width="9.85546875" style="6" customWidth="1"/>
    <col min="10" max="12" width="9.85546875" style="7" customWidth="1"/>
    <col min="13" max="14" width="11.42578125" style="7" hidden="1" customWidth="1" outlineLevel="1"/>
    <col min="15" max="24" width="11.42578125" style="6" hidden="1" customWidth="1" outlineLevel="1"/>
    <col min="25" max="25" width="1.7109375" style="6" customWidth="1" collapsed="1"/>
    <col min="26" max="16384" width="11.42578125" style="6"/>
  </cols>
  <sheetData>
    <row r="1" spans="1:26" x14ac:dyDescent="0.3">
      <c r="H1" s="7"/>
      <c r="I1" s="7"/>
      <c r="J1" s="6">
        <v>2019</v>
      </c>
      <c r="K1" s="6"/>
      <c r="L1" s="6"/>
      <c r="M1" s="6"/>
      <c r="N1" s="6"/>
    </row>
    <row r="2" spans="1:26" x14ac:dyDescent="0.3">
      <c r="H2" s="7"/>
      <c r="I2" s="7"/>
      <c r="J2" s="6"/>
      <c r="K2" s="6"/>
      <c r="L2" s="6"/>
      <c r="M2" s="6"/>
      <c r="N2" s="6"/>
    </row>
    <row r="3" spans="1:26" x14ac:dyDescent="0.3">
      <c r="H3" s="7"/>
      <c r="I3" s="7"/>
      <c r="J3" s="6"/>
      <c r="K3" s="6"/>
      <c r="L3" s="6"/>
      <c r="M3" s="6"/>
      <c r="N3" s="6"/>
    </row>
    <row r="4" spans="1:26" x14ac:dyDescent="0.3">
      <c r="B4" s="8" t="s">
        <v>306</v>
      </c>
      <c r="F4" s="8"/>
    </row>
    <row r="5" spans="1:26" x14ac:dyDescent="0.3">
      <c r="B5" s="8" t="s">
        <v>17</v>
      </c>
      <c r="F5" s="8"/>
    </row>
    <row r="6" spans="1:26" x14ac:dyDescent="0.3">
      <c r="B6" s="244" t="s">
        <v>2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</row>
    <row r="7" spans="1:26" x14ac:dyDescent="0.3">
      <c r="B7" s="245" t="str">
        <f>CONCATENATE("Al 31 de Diciembre de"," ",J1)</f>
        <v>Al 31 de Diciembre de 2019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</row>
    <row r="8" spans="1:26" x14ac:dyDescent="0.3">
      <c r="B8" s="245" t="s">
        <v>3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</row>
    <row r="10" spans="1:26" x14ac:dyDescent="0.3">
      <c r="B10" s="258" t="s">
        <v>1</v>
      </c>
      <c r="C10" s="259"/>
      <c r="D10" s="259"/>
      <c r="E10" s="260"/>
      <c r="F10" s="119" t="s">
        <v>315</v>
      </c>
      <c r="G10" s="257" t="str">
        <f>CONCATENATE("31/12/",J1)</f>
        <v>31/12/2019</v>
      </c>
      <c r="H10" s="253"/>
      <c r="I10" s="254"/>
      <c r="J10" s="252" t="str">
        <f>CONCATENATE("31/12/",J1-1)</f>
        <v>31/12/2018</v>
      </c>
      <c r="K10" s="253"/>
      <c r="L10" s="254"/>
      <c r="M10" s="246" t="s">
        <v>129</v>
      </c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7"/>
      <c r="Z10" s="7"/>
    </row>
    <row r="11" spans="1:26" x14ac:dyDescent="0.3">
      <c r="B11" s="239" t="s">
        <v>0</v>
      </c>
      <c r="C11" s="240"/>
      <c r="D11" s="240"/>
      <c r="E11" s="241"/>
      <c r="F11" s="9"/>
      <c r="G11" s="10"/>
      <c r="H11" s="10"/>
      <c r="I11" s="11"/>
      <c r="J11" s="10"/>
      <c r="K11" s="10"/>
      <c r="L11" s="11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3">
      <c r="B12" s="12"/>
      <c r="C12" s="242" t="s">
        <v>56</v>
      </c>
      <c r="D12" s="242"/>
      <c r="E12" s="243"/>
      <c r="F12" s="9"/>
      <c r="G12" s="123"/>
      <c r="H12" s="11"/>
      <c r="I12" s="88">
        <f>SUM(H13:H25)</f>
        <v>7324015545</v>
      </c>
      <c r="J12" s="123"/>
      <c r="K12" s="11"/>
      <c r="L12" s="88">
        <v>1275371424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3">
      <c r="A13" s="14"/>
      <c r="B13" s="15"/>
      <c r="C13" s="16"/>
      <c r="D13" s="255" t="s">
        <v>13</v>
      </c>
      <c r="E13" s="256"/>
      <c r="F13" s="147"/>
      <c r="G13" s="124"/>
      <c r="H13" s="88">
        <f>SUM(G14:G16)+1000</f>
        <v>7325264654</v>
      </c>
      <c r="I13" s="88"/>
      <c r="J13" s="124"/>
      <c r="K13" s="88">
        <v>1279116369</v>
      </c>
      <c r="L13" s="8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3">
      <c r="A14" s="14">
        <v>111</v>
      </c>
      <c r="B14" s="15"/>
      <c r="C14" s="16"/>
      <c r="D14" s="16"/>
      <c r="E14" s="18" t="s">
        <v>122</v>
      </c>
      <c r="F14" s="148"/>
      <c r="G14" s="124">
        <f>SUMIF(Consolidado!H:H,A14,Consolidado!E:E)</f>
        <v>7158257309</v>
      </c>
      <c r="H14" s="88"/>
      <c r="I14" s="88"/>
      <c r="J14" s="124">
        <v>1124093764</v>
      </c>
      <c r="K14" s="88"/>
      <c r="L14" s="8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3">
      <c r="A15" s="14">
        <v>112</v>
      </c>
      <c r="B15" s="15"/>
      <c r="C15" s="16"/>
      <c r="D15" s="16"/>
      <c r="E15" s="18" t="s">
        <v>123</v>
      </c>
      <c r="F15" s="148"/>
      <c r="G15" s="124">
        <f>SUMIF(Consolidado!H:H,A15,Consolidado!E:E)</f>
        <v>0</v>
      </c>
      <c r="H15" s="88"/>
      <c r="I15" s="88"/>
      <c r="J15" s="124">
        <v>0</v>
      </c>
      <c r="K15" s="88"/>
      <c r="L15" s="88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3">
      <c r="A16" s="6">
        <v>114</v>
      </c>
      <c r="B16" s="12"/>
      <c r="C16" s="22"/>
      <c r="D16" s="22"/>
      <c r="E16" s="18" t="s">
        <v>124</v>
      </c>
      <c r="F16" s="148">
        <v>4</v>
      </c>
      <c r="G16" s="124">
        <f>(SUMIF(Consolidado!H:H,A16,Consolidado!E:E)-SUMIF(Consolidado!I:I,M16,Consolidado!E:E)-SUMIF(Consolidado!I:I,N16,Consolidado!E:E)-SUMIF(Consolidado!I:I,O16,Consolidado!E:E)-SUMIF(Consolidado!I:I,P16,Consolidado!E:E))+SUMIF(Consolidado!I:I,Q16,Consolidado!E:E)</f>
        <v>167006345</v>
      </c>
      <c r="H16" s="88"/>
      <c r="I16" s="88"/>
      <c r="J16" s="124">
        <v>155021605</v>
      </c>
      <c r="K16" s="88"/>
      <c r="L16" s="88"/>
      <c r="M16" s="20">
        <v>11498</v>
      </c>
      <c r="N16" s="20">
        <v>11405</v>
      </c>
      <c r="O16" s="20">
        <v>11408</v>
      </c>
      <c r="P16" s="20">
        <v>11409</v>
      </c>
      <c r="Q16" s="21">
        <v>11604</v>
      </c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3">
      <c r="A17" s="14"/>
      <c r="B17" s="15"/>
      <c r="C17" s="16"/>
      <c r="D17" s="255" t="s">
        <v>14</v>
      </c>
      <c r="E17" s="256"/>
      <c r="F17" s="147"/>
      <c r="G17" s="124"/>
      <c r="H17" s="88">
        <f>SUM(G18:G23)</f>
        <v>-1249109</v>
      </c>
      <c r="I17" s="88"/>
      <c r="J17" s="124"/>
      <c r="K17" s="88">
        <v>-3744945</v>
      </c>
      <c r="L17" s="88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idden="1" outlineLevel="1" x14ac:dyDescent="0.3">
      <c r="A18" s="14">
        <v>113</v>
      </c>
      <c r="B18" s="15"/>
      <c r="C18" s="16"/>
      <c r="D18" s="16"/>
      <c r="E18" s="18" t="s">
        <v>100</v>
      </c>
      <c r="F18" s="147"/>
      <c r="G18" s="124">
        <f>SUMIF(Consolidado!H:H,A18,Consolidado!E:E)+SUMIF(Consolidado!I:I,M18,Consolidado!E:E)+SUMIF(Consolidado!I:I,N18,Consolidado!E:E)+SUMIF(Consolidado!I:I,O18,Consolidado!E:E)+SUMIF(Consolidado!I:I,P18,Consolidado!E:E)+SUMIF(Consolidado!I:I,Q18,Consolidado!E:E)+SUMIF(Consolidado!I:I,R18,Consolidado!E:E)+SUMIF(Consolidado!I:I,S18,Consolidado!E:E)+SUMIF(Consolidado!I:I,T18,Consolidado!E:E)+SUMIF(Consolidado!I:I,U18,Consolidado!E:E)+SUMIF(Consolidado!I:I,V18,Consolidado!E:E)+SUMIF(Consolidado!I:I,W18,Consolidado!E:E)+SUMIF(Consolidado!I:I,X18,Consolidado!E:E)</f>
        <v>0</v>
      </c>
      <c r="H18" s="88"/>
      <c r="I18" s="88"/>
      <c r="J18" s="124">
        <v>0</v>
      </c>
      <c r="K18" s="88"/>
      <c r="L18" s="88"/>
      <c r="M18" s="21">
        <v>12201</v>
      </c>
      <c r="N18" s="21">
        <v>12205</v>
      </c>
      <c r="O18" s="21">
        <v>12206</v>
      </c>
      <c r="P18" s="21">
        <v>12207</v>
      </c>
      <c r="Q18" s="21">
        <v>12209</v>
      </c>
      <c r="R18" s="21">
        <v>12210</v>
      </c>
      <c r="S18" s="21">
        <v>12211</v>
      </c>
      <c r="T18" s="21">
        <v>11902</v>
      </c>
      <c r="U18" s="21"/>
      <c r="V18" s="21"/>
      <c r="W18" s="21"/>
      <c r="X18" s="21"/>
      <c r="Y18" s="7"/>
      <c r="Z18" s="7"/>
    </row>
    <row r="19" spans="1:26" hidden="1" outlineLevel="1" x14ac:dyDescent="0.3">
      <c r="A19" s="14"/>
      <c r="B19" s="15"/>
      <c r="C19" s="16"/>
      <c r="D19" s="16"/>
      <c r="E19" s="18" t="s">
        <v>101</v>
      </c>
      <c r="F19" s="147"/>
      <c r="G19" s="124">
        <f>SUMIF(Consolidado!H:H,A19,Consolidado!E:E)+SUMIF(Consolidado!I:I,M19,Consolidado!E:E)+SUMIF(Consolidado!I:I,N19,Consolidado!E:E)+SUMIF(Consolidado!I:I,O19,Consolidado!E:E)+SUMIF(Consolidado!I:I,P19,Consolidado!E:E)+SUMIF(Consolidado!I:I,Q19,Consolidado!E:E)+SUMIF(Consolidado!I:I,R19,Consolidado!E:E)+SUMIF(Consolidado!I:I,S19,Consolidado!E:E)+SUMIF(Consolidado!I:I,T19,Consolidado!E:E)+SUMIF(Consolidado!I:I,U19,Consolidado!E:E)+SUMIF(Consolidado!I:I,V19,Consolidado!E:E)+SUMIF(Consolidado!I:I,W19,Consolidado!E:E)+SUMIF(Consolidado!I:I,X19,Consolidado!E:E)</f>
        <v>0</v>
      </c>
      <c r="H19" s="88"/>
      <c r="I19" s="88"/>
      <c r="J19" s="124">
        <v>0</v>
      </c>
      <c r="K19" s="88"/>
      <c r="L19" s="88"/>
      <c r="M19" s="21">
        <v>11409</v>
      </c>
      <c r="N19" s="21">
        <v>11506</v>
      </c>
      <c r="O19" s="21">
        <v>11507</v>
      </c>
      <c r="P19" s="21">
        <v>11510</v>
      </c>
      <c r="Q19" s="21">
        <v>11511</v>
      </c>
      <c r="R19" s="21">
        <v>11512</v>
      </c>
      <c r="S19" s="21">
        <v>11514</v>
      </c>
      <c r="T19" s="21">
        <v>12109</v>
      </c>
      <c r="U19" s="21">
        <v>12192</v>
      </c>
      <c r="V19" s="21"/>
      <c r="W19" s="21"/>
      <c r="X19" s="21"/>
      <c r="Y19" s="7"/>
      <c r="Z19" s="7"/>
    </row>
    <row r="20" spans="1:26" hidden="1" outlineLevel="1" x14ac:dyDescent="0.3">
      <c r="B20" s="12"/>
      <c r="C20" s="22"/>
      <c r="D20" s="22"/>
      <c r="E20" s="18" t="s">
        <v>102</v>
      </c>
      <c r="F20" s="148"/>
      <c r="G20" s="124">
        <f>SUMIF(Consolidado!H:H,A20,Consolidado!E:E)+SUMIF(Consolidado!I:I,M20,Consolidado!E:E)+SUMIF(Consolidado!I:I,N20,Consolidado!E:E)+SUMIF(Consolidado!I:I,O20,Consolidado!E:E)+SUMIF(Consolidado!I:I,P20,Consolidado!E:E)+SUMIF(Consolidado!I:I,Q20,Consolidado!E:E)+SUMIF(Consolidado!I:I,R20,Consolidado!E:E)+SUMIF(Consolidado!I:I,S20,Consolidado!E:E)+SUMIF(Consolidado!I:I,T20,Consolidado!E:E)+SUMIF(Consolidado!I:I,U20,Consolidado!E:E)+SUMIF(Consolidado!I:I,V20,Consolidado!E:E)+SUMIF(Consolidado!I:I,W20,Consolidado!E:E)+SUMIF(Consolidado!I:I,X20,Consolidado!E:E)</f>
        <v>0</v>
      </c>
      <c r="H20" s="88"/>
      <c r="I20" s="88"/>
      <c r="J20" s="124">
        <v>0</v>
      </c>
      <c r="K20" s="88"/>
      <c r="L20" s="88"/>
      <c r="M20" s="21">
        <v>11501</v>
      </c>
      <c r="N20" s="21">
        <v>11504</v>
      </c>
      <c r="O20" s="21">
        <v>11505</v>
      </c>
      <c r="P20" s="21">
        <v>11508</v>
      </c>
      <c r="Q20" s="21">
        <v>11509</v>
      </c>
      <c r="R20" s="21">
        <v>11513</v>
      </c>
      <c r="S20" s="21">
        <v>12193</v>
      </c>
      <c r="T20" s="21"/>
      <c r="U20" s="21"/>
      <c r="V20" s="21"/>
      <c r="W20" s="21"/>
      <c r="X20" s="21"/>
      <c r="Y20" s="7"/>
      <c r="Z20" s="7"/>
    </row>
    <row r="21" spans="1:26" hidden="1" outlineLevel="1" x14ac:dyDescent="0.3">
      <c r="B21" s="12"/>
      <c r="C21" s="22"/>
      <c r="D21" s="22"/>
      <c r="E21" s="18" t="s">
        <v>49</v>
      </c>
      <c r="F21" s="148"/>
      <c r="G21" s="124">
        <f>SUMIF(Consolidado!H:H,A21,Consolidado!E:E)+SUMIF(Consolidado!I:I,M21,Consolidado!E:E)+SUMIF(Consolidado!I:I,N21,Consolidado!E:E)+SUMIF(Consolidado!I:I,O21,Consolidado!E:E)+SUMIF(Consolidado!I:I,P21,Consolidado!E:E)+SUMIF(Consolidado!I:I,Q21,Consolidado!E:E)+SUMIF(Consolidado!I:I,R21,Consolidado!E:E)+SUMIF(Consolidado!I:I,S21,Consolidado!E:E)+SUMIF(Consolidado!I:I,T21,Consolidado!E:E)+SUMIF(Consolidado!I:I,U21,Consolidado!E:E)+SUMIF(Consolidado!I:I,V21,Consolidado!E:E)+SUMIF(Consolidado!I:I,W21,Consolidado!E:E)+SUMIF(Consolidado!I:I,X21,Consolidado!E:E)</f>
        <v>0</v>
      </c>
      <c r="H21" s="88"/>
      <c r="I21" s="88"/>
      <c r="J21" s="124">
        <v>0</v>
      </c>
      <c r="K21" s="88"/>
      <c r="L21" s="88"/>
      <c r="M21" s="21">
        <v>12301</v>
      </c>
      <c r="N21" s="21">
        <v>12302</v>
      </c>
      <c r="O21" s="21">
        <v>12303</v>
      </c>
      <c r="P21" s="21">
        <v>12304</v>
      </c>
      <c r="Q21" s="21">
        <v>12305</v>
      </c>
      <c r="R21" s="21">
        <v>12306</v>
      </c>
      <c r="S21" s="21">
        <v>12307</v>
      </c>
      <c r="T21" s="21">
        <v>12309</v>
      </c>
      <c r="U21" s="21">
        <v>12321</v>
      </c>
      <c r="V21" s="21"/>
      <c r="W21" s="21"/>
      <c r="X21" s="21"/>
      <c r="Y21" s="7"/>
      <c r="Z21" s="7"/>
    </row>
    <row r="22" spans="1:26" collapsed="1" x14ac:dyDescent="0.3">
      <c r="B22" s="12"/>
      <c r="C22" s="22"/>
      <c r="D22" s="22"/>
      <c r="E22" s="18" t="s">
        <v>125</v>
      </c>
      <c r="F22" s="148">
        <v>8</v>
      </c>
      <c r="G22" s="124">
        <f>SUMIF(Consolidado!H:H,A22,Consolidado!E:E)+SUMIF(Consolidado!I:I,M22,Consolidado!E:E)+SUMIF(Consolidado!I:I,N22,Consolidado!E:E)+SUMIF(Consolidado!I:I,O22,Consolidado!E:E)+SUMIF(Consolidado!I:I,P22,Consolidado!E:E)+SUMIF(Consolidado!I:I,Q22,Consolidado!E:E)+SUMIF(Consolidado!I:I,R22,Consolidado!E:E)+SUMIF(Consolidado!I:I,S22,Consolidado!E:E)+SUMIF(Consolidado!I:I,T22,Consolidado!E:E)+SUMIF(Consolidado!I:I,U22,Consolidado!E:E)+SUMIF(Consolidado!I:I,V22,Consolidado!E:E)+SUMIF(Consolidado!I:I,W22,Consolidado!E:E)+SUMIF(Consolidado!I:I,X22,Consolidado!E:E)-+SUMIF(Consolidado!I:I,O22,Consolidado!F:F)</f>
        <v>-1249109</v>
      </c>
      <c r="H22" s="88"/>
      <c r="I22" s="88"/>
      <c r="J22" s="124">
        <v>-3744945</v>
      </c>
      <c r="K22" s="88"/>
      <c r="L22" s="88"/>
      <c r="M22" s="21">
        <v>11408</v>
      </c>
      <c r="N22" s="21">
        <v>11498</v>
      </c>
      <c r="O22" s="21">
        <v>11601</v>
      </c>
      <c r="P22" s="21">
        <v>12101</v>
      </c>
      <c r="Q22" s="21">
        <v>12102</v>
      </c>
      <c r="R22" s="21">
        <v>12103</v>
      </c>
      <c r="S22" s="21">
        <v>12105</v>
      </c>
      <c r="T22" s="21">
        <v>12106</v>
      </c>
      <c r="U22" s="21"/>
      <c r="V22" s="21"/>
      <c r="W22" s="21"/>
      <c r="X22" s="21"/>
      <c r="Y22" s="7"/>
      <c r="Z22" s="7"/>
    </row>
    <row r="23" spans="1:26" hidden="1" outlineLevel="1" x14ac:dyDescent="0.3">
      <c r="B23" s="12"/>
      <c r="C23" s="22"/>
      <c r="D23" s="22"/>
      <c r="E23" s="18" t="s">
        <v>104</v>
      </c>
      <c r="F23" s="148"/>
      <c r="G23" s="124">
        <f>SUMIF(Consolidado!H:H,A23,Consolidado!E:E)+SUMIF(Consolidado!I:I,M23,Consolidado!E:E)+SUMIF(Consolidado!I:I,N23,Consolidado!E:E)+SUMIF(Consolidado!I:I,O23,Consolidado!E:E)+SUMIF(Consolidado!I:I,P23,Consolidado!E:E)+SUMIF(Consolidado!I:I,Q23,Consolidado!E:E)+SUMIF(Consolidado!I:I,R23,Consolidado!E:E)+SUMIF(Consolidado!I:I,S23,Consolidado!E:E)+SUMIF(Consolidado!I:I,T23,Consolidado!E:E)+SUMIF(Consolidado!I:I,U23,Consolidado!E:E)+SUMIF(Consolidado!I:I,V23,Consolidado!E:E)+SUMIF(Consolidado!I:I,W23,Consolidado!E:E)+SUMIF(Consolidado!I:I,X23,Consolidado!E:E)</f>
        <v>0</v>
      </c>
      <c r="H23" s="88"/>
      <c r="I23" s="88"/>
      <c r="J23" s="124">
        <v>0</v>
      </c>
      <c r="K23" s="88"/>
      <c r="L23" s="88"/>
      <c r="M23" s="21">
        <v>12601</v>
      </c>
      <c r="N23" s="21">
        <v>12602</v>
      </c>
      <c r="O23" s="21">
        <v>12603</v>
      </c>
      <c r="P23" s="21"/>
      <c r="Q23" s="21"/>
      <c r="R23" s="21"/>
      <c r="S23" s="21"/>
      <c r="T23" s="21"/>
      <c r="U23" s="21"/>
      <c r="V23" s="21"/>
      <c r="W23" s="21"/>
      <c r="X23" s="21"/>
      <c r="Y23" s="7"/>
      <c r="Z23" s="7"/>
    </row>
    <row r="24" spans="1:26" collapsed="1" x14ac:dyDescent="0.3">
      <c r="B24" s="12"/>
      <c r="C24" s="22"/>
      <c r="D24" s="23" t="s">
        <v>103</v>
      </c>
      <c r="E24" s="24"/>
      <c r="F24" s="148"/>
      <c r="G24" s="124">
        <f>SUMIF(Consolidado!H:H,A24,Consolidado!E:E)+SUMIF(Consolidado!H:H,M24,Consolidado!E:E)+SUMIF(Consolidado!H:H,N24,Consolidado!E:E)+SUMIF(Consolidado!H:H,O24,Consolidado!E:E)+SUMIF(Consolidado!H:H,P24,Consolidado!E:E)+SUMIF(Consolidado!H:H,Q24,Consolidado!E:E)+SUMIF(Consolidado!H:H,R24,Consolidado!E:E)+SUMIF(Consolidado!H:H,S24,Consolidado!E:E)+SUMIF(Consolidado!H:H,T24,Consolidado!E:E)+SUMIF(Consolidado!H:H,U24,Consolidado!E:E)+SUMIF(Consolidado!H:H,V24,Consolidado!E:E)+SUMIF(Consolidado!H:H,W24,Consolidado!E:E)+SUMIF(Consolidado!H:H,X24,Consolidado!E:E)-SUMIF(Consolidado!H:H,M24,Consolidado!F:F)</f>
        <v>0</v>
      </c>
      <c r="H24" s="88">
        <f>+G24</f>
        <v>0</v>
      </c>
      <c r="I24" s="88"/>
      <c r="J24" s="124">
        <v>0</v>
      </c>
      <c r="K24" s="88">
        <v>0</v>
      </c>
      <c r="L24" s="88"/>
      <c r="M24" s="110">
        <v>131</v>
      </c>
      <c r="N24" s="21">
        <v>132</v>
      </c>
      <c r="O24" s="21">
        <v>133</v>
      </c>
      <c r="P24" s="21">
        <v>134</v>
      </c>
      <c r="Q24" s="21"/>
      <c r="R24" s="21"/>
      <c r="S24" s="21"/>
      <c r="T24" s="21"/>
      <c r="U24" s="21"/>
      <c r="V24" s="21"/>
      <c r="W24" s="21"/>
      <c r="X24" s="21"/>
      <c r="Y24" s="7"/>
      <c r="Z24" s="7"/>
    </row>
    <row r="25" spans="1:26" x14ac:dyDescent="0.3">
      <c r="A25" s="6">
        <v>125</v>
      </c>
      <c r="B25" s="12"/>
      <c r="C25" s="22"/>
      <c r="D25" s="255" t="s">
        <v>126</v>
      </c>
      <c r="E25" s="256"/>
      <c r="F25" s="148"/>
      <c r="G25" s="124">
        <f>SUMIF(Consolidado!H:H,A25,Consolidado!E:E)+SUMIF(Consolidado!I:I,M25,Consolidado!E:E)+SUMIF(Consolidado!I:I,N25,Consolidado!E:E)+SUMIF(Consolidado!I:I,O25,Consolidado!E:E)+SUMIF(Consolidado!I:I,P25,Consolidado!E:E)+SUMIF(Consolidado!I:I,Q25,Consolidado!E:E)+SUMIF(Consolidado!I:I,R25,Consolidado!E:E)+SUMIF(Consolidado!I:I,S25,Consolidado!E:E)+SUMIF(Consolidado!I:I,T25,Consolidado!E:E)+SUMIF(Consolidado!I:I,U25,Consolidado!E:E)+SUMIF(Consolidado!I:I,V25,Consolidado!E:E)+SUMIF(Consolidado!I:I,W25,Consolidado!E:E)+SUMIF(Consolidado!I:I,X25,Consolidado!E:E)</f>
        <v>0</v>
      </c>
      <c r="H25" s="88"/>
      <c r="I25" s="88"/>
      <c r="J25" s="124">
        <v>0</v>
      </c>
      <c r="K25" s="88"/>
      <c r="L25" s="88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7"/>
      <c r="Z25" s="7"/>
    </row>
    <row r="26" spans="1:26" x14ac:dyDescent="0.3">
      <c r="B26" s="12"/>
      <c r="C26" s="242" t="s">
        <v>57</v>
      </c>
      <c r="D26" s="242"/>
      <c r="E26" s="243"/>
      <c r="F26" s="149"/>
      <c r="G26" s="124"/>
      <c r="H26" s="88"/>
      <c r="I26" s="88">
        <f>SUM(H27:H57)</f>
        <v>0</v>
      </c>
      <c r="J26" s="124"/>
      <c r="K26" s="88"/>
      <c r="L26" s="88">
        <v>0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7"/>
      <c r="Z26" s="7"/>
    </row>
    <row r="27" spans="1:26" x14ac:dyDescent="0.3">
      <c r="B27" s="12"/>
      <c r="C27" s="22"/>
      <c r="D27" s="242" t="s">
        <v>15</v>
      </c>
      <c r="E27" s="243"/>
      <c r="F27" s="9"/>
      <c r="G27" s="124"/>
      <c r="H27" s="88">
        <f>SUM(G28:G33)</f>
        <v>0</v>
      </c>
      <c r="I27" s="88"/>
      <c r="J27" s="124"/>
      <c r="K27" s="88">
        <v>0</v>
      </c>
      <c r="L27" s="88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7"/>
      <c r="Z27" s="7"/>
    </row>
    <row r="28" spans="1:26" hidden="1" outlineLevel="1" x14ac:dyDescent="0.3">
      <c r="A28" s="14"/>
      <c r="B28" s="15"/>
      <c r="C28" s="16"/>
      <c r="D28" s="16"/>
      <c r="E28" s="18" t="s">
        <v>100</v>
      </c>
      <c r="F28" s="19"/>
      <c r="G28" s="124">
        <f>SUMIF(Consolidado!H:H,A28,Consolidado!E:E)+SUMIF(Consolidado!I:I,M28,Consolidado!E:E)+SUMIF(Consolidado!I:I,N28,Consolidado!E:E)+SUMIF(Consolidado!I:I,O28,Consolidado!E:E)+SUMIF(Consolidado!I:I,P28,Consolidado!E:E)+SUMIF(Consolidado!I:I,Q28,Consolidado!E:E)+SUMIF(Consolidado!I:I,R28,Consolidado!E:E)+SUMIF(Consolidado!I:I,S28,Consolidado!E:E)+SUMIF(Consolidado!I:I,T28,Consolidado!E:E)+SUMIF(Consolidado!I:I,U28,Consolidado!E:E)+SUMIF(Consolidado!I:I,V28,Consolidado!E:E)+SUMIF(Consolidado!I:I,W28,Consolidado!E:E)+SUMIF(Consolidado!I:I,X28,Consolidado!E:E)</f>
        <v>0</v>
      </c>
      <c r="H28" s="88"/>
      <c r="I28" s="88"/>
      <c r="J28" s="124">
        <v>0</v>
      </c>
      <c r="K28" s="88"/>
      <c r="L28" s="88"/>
      <c r="M28" s="21">
        <v>12202</v>
      </c>
      <c r="N28" s="21">
        <v>12203</v>
      </c>
      <c r="O28" s="21">
        <v>12299</v>
      </c>
      <c r="P28" s="21"/>
      <c r="Q28" s="21"/>
      <c r="R28" s="21"/>
      <c r="S28" s="21"/>
      <c r="T28" s="21"/>
      <c r="U28" s="21"/>
      <c r="V28" s="21"/>
      <c r="W28" s="21"/>
      <c r="X28" s="21"/>
      <c r="Y28" s="7"/>
      <c r="Z28" s="7"/>
    </row>
    <row r="29" spans="1:26" hidden="1" outlineLevel="1" x14ac:dyDescent="0.3">
      <c r="A29" s="14"/>
      <c r="B29" s="15"/>
      <c r="C29" s="16"/>
      <c r="D29" s="16"/>
      <c r="E29" s="18" t="s">
        <v>101</v>
      </c>
      <c r="F29" s="19"/>
      <c r="G29" s="124">
        <f>SUMIF(Consolidado!H:H,A29,Consolidado!E:E)+SUMIF(Consolidado!I:I,M29,Consolidado!E:E)+SUMIF(Consolidado!I:I,N29,Consolidado!E:E)+SUMIF(Consolidado!I:I,O29,Consolidado!E:E)+SUMIF(Consolidado!I:I,P29,Consolidado!E:E)+SUMIF(Consolidado!I:I,Q29,Consolidado!E:E)+SUMIF(Consolidado!I:I,R29,Consolidado!E:E)+SUMIF(Consolidado!I:I,S29,Consolidado!E:E)+SUMIF(Consolidado!I:I,T29,Consolidado!E:E)+SUMIF(Consolidado!I:I,U29,Consolidado!E:E)+SUMIF(Consolidado!I:I,V29,Consolidado!E:E)+SUMIF(Consolidado!I:I,W29,Consolidado!E:E)+SUMIF(Consolidado!I:I,X29,Consolidado!E:E)</f>
        <v>0</v>
      </c>
      <c r="H29" s="88"/>
      <c r="I29" s="88"/>
      <c r="J29" s="124">
        <v>0</v>
      </c>
      <c r="K29" s="88"/>
      <c r="L29" s="88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7"/>
      <c r="Z29" s="7"/>
    </row>
    <row r="30" spans="1:26" hidden="1" outlineLevel="1" x14ac:dyDescent="0.3">
      <c r="A30" s="14"/>
      <c r="B30" s="15"/>
      <c r="C30" s="16"/>
      <c r="D30" s="16"/>
      <c r="E30" s="18" t="s">
        <v>102</v>
      </c>
      <c r="F30" s="19"/>
      <c r="G30" s="124">
        <f>SUMIF(Consolidado!H:H,A30,Consolidado!E:E)+SUMIF(Consolidado!I:I,M30,Consolidado!E:E)+SUMIF(Consolidado!I:I,N30,Consolidado!E:E)+SUMIF(Consolidado!I:I,O30,Consolidado!E:E)+SUMIF(Consolidado!I:I,P30,Consolidado!E:E)+SUMIF(Consolidado!I:I,Q30,Consolidado!E:E)+SUMIF(Consolidado!I:I,R30,Consolidado!E:E)+SUMIF(Consolidado!I:I,S30,Consolidado!E:E)+SUMIF(Consolidado!I:I,T30,Consolidado!E:E)+SUMIF(Consolidado!I:I,U30,Consolidado!E:E)+SUMIF(Consolidado!I:I,V30,Consolidado!E:E)+SUMIF(Consolidado!I:I,W30,Consolidado!E:E)+SUMIF(Consolidado!I:I,X30,Consolidado!E:E)</f>
        <v>0</v>
      </c>
      <c r="H30" s="88"/>
      <c r="I30" s="88"/>
      <c r="J30" s="124">
        <v>0</v>
      </c>
      <c r="K30" s="88"/>
      <c r="L30" s="88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7"/>
      <c r="Z30" s="7"/>
    </row>
    <row r="31" spans="1:26" hidden="1" outlineLevel="1" x14ac:dyDescent="0.3">
      <c r="B31" s="12"/>
      <c r="C31" s="22"/>
      <c r="D31" s="22"/>
      <c r="E31" s="18" t="s">
        <v>49</v>
      </c>
      <c r="F31" s="19"/>
      <c r="G31" s="124">
        <f>SUMIF(Consolidado!H:H,A31,Consolidado!E:E)+SUMIF(Consolidado!I:I,M31,Consolidado!E:E)+SUMIF(Consolidado!I:I,N31,Consolidado!E:E)+SUMIF(Consolidado!I:I,O31,Consolidado!E:E)+SUMIF(Consolidado!I:I,P31,Consolidado!E:E)+SUMIF(Consolidado!I:I,Q31,Consolidado!E:E)+SUMIF(Consolidado!I:I,R31,Consolidado!E:E)+SUMIF(Consolidado!I:I,S31,Consolidado!E:E)+SUMIF(Consolidado!I:I,T31,Consolidado!E:E)+SUMIF(Consolidado!I:I,U31,Consolidado!E:E)+SUMIF(Consolidado!I:I,V31,Consolidado!E:E)+SUMIF(Consolidado!I:I,W31,Consolidado!E:E)+SUMIF(Consolidado!I:I,X31,Consolidado!E:E)</f>
        <v>0</v>
      </c>
      <c r="H31" s="88"/>
      <c r="I31" s="88"/>
      <c r="J31" s="124">
        <v>0</v>
      </c>
      <c r="K31" s="88"/>
      <c r="L31" s="88"/>
      <c r="M31" s="21">
        <v>12313</v>
      </c>
      <c r="N31" s="21">
        <v>12314</v>
      </c>
      <c r="O31" s="21">
        <v>12315</v>
      </c>
      <c r="P31" s="21">
        <v>12316</v>
      </c>
      <c r="Q31" s="21">
        <v>12317</v>
      </c>
      <c r="R31" s="21">
        <v>12318</v>
      </c>
      <c r="S31" s="21">
        <v>12319</v>
      </c>
      <c r="T31" s="21">
        <v>12320</v>
      </c>
      <c r="U31" s="21"/>
      <c r="V31" s="21"/>
      <c r="W31" s="21"/>
      <c r="X31" s="21"/>
      <c r="Y31" s="7"/>
      <c r="Z31" s="7"/>
    </row>
    <row r="32" spans="1:26" hidden="1" outlineLevel="1" x14ac:dyDescent="0.3">
      <c r="B32" s="12"/>
      <c r="C32" s="22"/>
      <c r="D32" s="22"/>
      <c r="E32" s="18" t="s">
        <v>125</v>
      </c>
      <c r="F32" s="19"/>
      <c r="G32" s="124">
        <f>SUMIF(Consolidado!H:H,A32,Consolidado!E:E)+SUMIF(Consolidado!I:I,M32,Consolidado!E:E)+SUMIF(Consolidado!I:I,N32,Consolidado!E:E)+SUMIF(Consolidado!I:I,O32,Consolidado!E:E)+SUMIF(Consolidado!I:I,P32,Consolidado!E:E)+SUMIF(Consolidado!I:I,Q32,Consolidado!E:E)+SUMIF(Consolidado!I:I,R32,Consolidado!E:E)+SUMIF(Consolidado!I:I,S32,Consolidado!E:E)+SUMIF(Consolidado!I:I,T32,Consolidado!E:E)+SUMIF(Consolidado!I:I,U32,Consolidado!E:E)+SUMIF(Consolidado!I:I,V32,Consolidado!E:E)+SUMIF(Consolidado!I:I,W32,Consolidado!E:E)+SUMIF(Consolidado!I:I,X32,Consolidado!E:E)</f>
        <v>0</v>
      </c>
      <c r="H32" s="88"/>
      <c r="I32" s="88"/>
      <c r="J32" s="124">
        <v>0</v>
      </c>
      <c r="K32" s="88"/>
      <c r="L32" s="88"/>
      <c r="M32" s="21">
        <v>12401</v>
      </c>
      <c r="N32" s="21">
        <v>12402</v>
      </c>
      <c r="O32" s="21">
        <v>12107</v>
      </c>
      <c r="P32" s="21">
        <v>18101</v>
      </c>
      <c r="Q32" s="21"/>
      <c r="R32" s="21"/>
      <c r="S32" s="21"/>
      <c r="T32" s="21"/>
      <c r="U32" s="21"/>
      <c r="V32" s="21"/>
      <c r="W32" s="21"/>
      <c r="X32" s="21"/>
      <c r="Y32" s="7"/>
      <c r="Z32" s="7"/>
    </row>
    <row r="33" spans="1:26" hidden="1" outlineLevel="1" x14ac:dyDescent="0.3">
      <c r="B33" s="12"/>
      <c r="C33" s="22"/>
      <c r="D33" s="22"/>
      <c r="E33" s="18" t="s">
        <v>104</v>
      </c>
      <c r="F33" s="19"/>
      <c r="G33" s="124">
        <f>SUMIF(Consolidado!H:H,A33,Consolidado!E:E)+SUMIF(Consolidado!I:I,M33,Consolidado!E:E)+SUMIF(Consolidado!I:I,N33,Consolidado!E:E)+SUMIF(Consolidado!I:I,O33,Consolidado!E:E)+SUMIF(Consolidado!I:I,P33,Consolidado!E:E)+SUMIF(Consolidado!I:I,Q33,Consolidado!E:E)+SUMIF(Consolidado!I:I,R33,Consolidado!E:E)+SUMIF(Consolidado!I:I,S33,Consolidado!E:E)+SUMIF(Consolidado!I:I,T33,Consolidado!E:E)+SUMIF(Consolidado!I:I,U33,Consolidado!E:E)+SUMIF(Consolidado!I:I,V33,Consolidado!E:E)+SUMIF(Consolidado!I:I,W33,Consolidado!E:E)+SUMIF(Consolidado!I:I,X33,Consolidado!E:E)</f>
        <v>0</v>
      </c>
      <c r="H33" s="88"/>
      <c r="I33" s="88"/>
      <c r="J33" s="124">
        <v>0</v>
      </c>
      <c r="K33" s="88"/>
      <c r="L33" s="88"/>
      <c r="M33" s="21">
        <v>12605</v>
      </c>
      <c r="N33" s="21">
        <v>12604</v>
      </c>
      <c r="O33" s="21">
        <v>12699</v>
      </c>
      <c r="P33" s="21"/>
      <c r="Q33" s="21"/>
      <c r="R33" s="21"/>
      <c r="S33" s="21"/>
      <c r="T33" s="21"/>
      <c r="U33" s="21"/>
      <c r="V33" s="21"/>
      <c r="W33" s="21"/>
      <c r="X33" s="21"/>
      <c r="Y33" s="7"/>
      <c r="Z33" s="7"/>
    </row>
    <row r="34" spans="1:26" collapsed="1" x14ac:dyDescent="0.3">
      <c r="B34" s="12"/>
      <c r="C34" s="22"/>
      <c r="D34" s="247" t="s">
        <v>105</v>
      </c>
      <c r="E34" s="248"/>
      <c r="F34" s="19"/>
      <c r="G34" s="124">
        <f>SUMIF(Consolidado!H:H,A34,Consolidado!E:E)+SUMIF(Consolidado!I:I,M34,Consolidado!E:E)+SUMIF(Consolidado!I:I,N34,Consolidado!E:E)+SUMIF(Consolidado!I:I,O34,Consolidado!E:E)+SUMIF(Consolidado!I:I,P34,Consolidado!E:E)+SUMIF(Consolidado!I:I,Q34,Consolidado!E:E)+SUMIF(Consolidado!I:I,R34,Consolidado!E:E)+SUMIF(Consolidado!I:I,S34,Consolidado!E:E)+SUMIF(Consolidado!I:I,T34,Consolidado!E:E)+SUMIF(Consolidado!I:I,U34,Consolidado!E:E)+SUMIF(Consolidado!I:I,V34,Consolidado!E:E)+SUMIF(Consolidado!I:I,W34,Consolidado!E:E)+SUMIF(Consolidado!I:I,X34,Consolidado!E:E)</f>
        <v>0</v>
      </c>
      <c r="H34" s="88">
        <f>+G34</f>
        <v>0</v>
      </c>
      <c r="I34" s="88"/>
      <c r="J34" s="124">
        <v>0</v>
      </c>
      <c r="K34" s="88">
        <v>0</v>
      </c>
      <c r="L34" s="88"/>
      <c r="M34" s="21">
        <v>12208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7"/>
      <c r="Z34" s="7"/>
    </row>
    <row r="35" spans="1:26" x14ac:dyDescent="0.3">
      <c r="A35" s="14"/>
      <c r="B35" s="15"/>
      <c r="C35" s="16"/>
      <c r="D35" s="247" t="s">
        <v>16</v>
      </c>
      <c r="E35" s="248"/>
      <c r="F35" s="25"/>
      <c r="G35" s="124"/>
      <c r="H35" s="88">
        <f>SUM(G36:G44)</f>
        <v>0</v>
      </c>
      <c r="I35" s="88"/>
      <c r="J35" s="124"/>
      <c r="K35" s="88">
        <v>0</v>
      </c>
      <c r="L35" s="88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7"/>
      <c r="Z35" s="7"/>
    </row>
    <row r="36" spans="1:26" hidden="1" outlineLevel="1" x14ac:dyDescent="0.3">
      <c r="A36" s="14"/>
      <c r="B36" s="15"/>
      <c r="C36" s="16"/>
      <c r="D36" s="26"/>
      <c r="E36" s="18" t="s">
        <v>75</v>
      </c>
      <c r="F36" s="25"/>
      <c r="G36" s="124">
        <f>SUMIF(Consolidado!H:H,A36,Consolidado!E:E)+SUMIF(Consolidado!I:I,M36,Consolidado!E:E)+SUMIF(Consolidado!I:I,N36,Consolidado!E:E)+SUMIF(Consolidado!I:I,O36,Consolidado!E:E)+SUMIF(Consolidado!I:I,P36,Consolidado!E:E)+SUMIF(Consolidado!I:I,Q36,Consolidado!E:E)+SUMIF(Consolidado!I:I,R36,Consolidado!E:E)+SUMIF(Consolidado!I:I,S36,Consolidado!E:E)+SUMIF(Consolidado!I:I,T36,Consolidado!E:E)+SUMIF(Consolidado!I:I,U36,Consolidado!E:E)+SUMIF(Consolidado!I:I,V36,Consolidado!E:E)+SUMIF(Consolidado!I:I,W36,Consolidado!E:E)+SUMIF(Consolidado!I:I,X36,Consolidado!E:E)</f>
        <v>0</v>
      </c>
      <c r="H36" s="88"/>
      <c r="I36" s="88"/>
      <c r="J36" s="124">
        <v>0</v>
      </c>
      <c r="K36" s="88"/>
      <c r="L36" s="88"/>
      <c r="M36" s="21">
        <v>14201</v>
      </c>
      <c r="N36" s="21">
        <v>14204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7"/>
      <c r="Z36" s="7"/>
    </row>
    <row r="37" spans="1:26" hidden="1" outlineLevel="1" x14ac:dyDescent="0.3">
      <c r="A37" s="14"/>
      <c r="B37" s="15"/>
      <c r="C37" s="16"/>
      <c r="D37" s="26"/>
      <c r="E37" s="18" t="s">
        <v>106</v>
      </c>
      <c r="F37" s="25"/>
      <c r="G37" s="124">
        <f>SUMIF(Consolidado!H:H,A37,Consolidado!E:E)+SUMIF(Consolidado!I:I,M37,Consolidado!E:E)+SUMIF(Consolidado!I:I,N37,Consolidado!E:E)+SUMIF(Consolidado!I:I,O37,Consolidado!E:E)+SUMIF(Consolidado!I:I,P37,Consolidado!E:E)+SUMIF(Consolidado!I:I,Q37,Consolidado!E:E)+SUMIF(Consolidado!I:I,R37,Consolidado!E:E)+SUMIF(Consolidado!I:I,S37,Consolidado!E:E)+SUMIF(Consolidado!I:I,T37,Consolidado!E:E)+SUMIF(Consolidado!I:I,U37,Consolidado!E:E)+SUMIF(Consolidado!I:I,V37,Consolidado!E:E)+SUMIF(Consolidado!I:I,W37,Consolidado!E:E)+SUMIF(Consolidado!I:I,X37,Consolidado!E:E)</f>
        <v>0</v>
      </c>
      <c r="H37" s="88"/>
      <c r="I37" s="88"/>
      <c r="J37" s="124">
        <v>0</v>
      </c>
      <c r="K37" s="88"/>
      <c r="L37" s="88"/>
      <c r="M37" s="21">
        <v>14101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7"/>
      <c r="Z37" s="7"/>
    </row>
    <row r="38" spans="1:26" hidden="1" outlineLevel="1" x14ac:dyDescent="0.3">
      <c r="A38" s="14">
        <v>143</v>
      </c>
      <c r="B38" s="15"/>
      <c r="C38" s="16"/>
      <c r="D38" s="26"/>
      <c r="E38" s="18" t="s">
        <v>107</v>
      </c>
      <c r="F38" s="25"/>
      <c r="G38" s="124">
        <f>SUMIF(Consolidado!H:H,A38,Consolidado!E:E)+SUMIF(Consolidado!I:I,M38,Consolidado!E:E)+SUMIF(Consolidado!I:I,N38,Consolidado!E:E)+SUMIF(Consolidado!I:I,O38,Consolidado!E:E)+SUMIF(Consolidado!I:I,P38,Consolidado!E:E)+SUMIF(Consolidado!I:I,Q38,Consolidado!E:E)+SUMIF(Consolidado!I:I,R38,Consolidado!E:E)+SUMIF(Consolidado!I:I,S38,Consolidado!E:E)+SUMIF(Consolidado!I:I,T38,Consolidado!E:E)+SUMIF(Consolidado!I:I,U38,Consolidado!E:E)+SUMIF(Consolidado!I:I,V38,Consolidado!E:E)+SUMIF(Consolidado!I:I,W38,Consolidado!E:E)+SUMIF(Consolidado!I:I,X38,Consolidado!E:E)</f>
        <v>0</v>
      </c>
      <c r="H38" s="88"/>
      <c r="I38" s="88"/>
      <c r="J38" s="124">
        <v>0</v>
      </c>
      <c r="K38" s="88"/>
      <c r="L38" s="88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7"/>
      <c r="Z38" s="7"/>
    </row>
    <row r="39" spans="1:26" hidden="1" outlineLevel="1" x14ac:dyDescent="0.3">
      <c r="A39" s="14">
        <v>144</v>
      </c>
      <c r="B39" s="15"/>
      <c r="C39" s="16"/>
      <c r="D39" s="26"/>
      <c r="E39" s="18" t="s">
        <v>109</v>
      </c>
      <c r="F39" s="25"/>
      <c r="G39" s="124">
        <f>SUMIF(Consolidado!H:H,A39,Consolidado!E:E)+SUMIF(Consolidado!I:I,M39,Consolidado!E:E)+SUMIF(Consolidado!I:I,N39,Consolidado!E:E)+SUMIF(Consolidado!I:I,O39,Consolidado!E:E)+SUMIF(Consolidado!I:I,P39,Consolidado!E:E)+SUMIF(Consolidado!I:I,Q39,Consolidado!E:E)+SUMIF(Consolidado!I:I,R39,Consolidado!E:E)+SUMIF(Consolidado!I:I,S39,Consolidado!E:E)+SUMIF(Consolidado!I:I,T39,Consolidado!E:E)+SUMIF(Consolidado!I:I,U39,Consolidado!E:E)+SUMIF(Consolidado!I:I,V39,Consolidado!E:E)+SUMIF(Consolidado!I:I,W39,Consolidado!E:E)+SUMIF(Consolidado!I:I,X39,Consolidado!E:E)</f>
        <v>0</v>
      </c>
      <c r="H39" s="88"/>
      <c r="I39" s="88"/>
      <c r="J39" s="124">
        <v>0</v>
      </c>
      <c r="K39" s="88"/>
      <c r="L39" s="88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7"/>
      <c r="Z39" s="7"/>
    </row>
    <row r="40" spans="1:26" hidden="1" outlineLevel="1" x14ac:dyDescent="0.3">
      <c r="A40" s="14">
        <v>147</v>
      </c>
      <c r="B40" s="15"/>
      <c r="C40" s="16"/>
      <c r="D40" s="26"/>
      <c r="E40" s="18" t="s">
        <v>108</v>
      </c>
      <c r="F40" s="25"/>
      <c r="G40" s="124">
        <f>SUMIF(Consolidado!H:H,A40,Consolidado!E:E)+SUMIF(Consolidado!I:I,M40,Consolidado!E:E)+SUMIF(Consolidado!I:I,N40,Consolidado!E:E)+SUMIF(Consolidado!I:I,O40,Consolidado!E:E)+SUMIF(Consolidado!I:I,P40,Consolidado!E:E)+SUMIF(Consolidado!I:I,Q40,Consolidado!E:E)+SUMIF(Consolidado!I:I,R40,Consolidado!E:E)+SUMIF(Consolidado!I:I,S40,Consolidado!E:E)+SUMIF(Consolidado!I:I,T40,Consolidado!E:E)+SUMIF(Consolidado!I:I,U40,Consolidado!E:E)+SUMIF(Consolidado!I:I,V40,Consolidado!E:E)+SUMIF(Consolidado!I:I,W40,Consolidado!E:E)+SUMIF(Consolidado!I:I,X40,Consolidado!E:E)</f>
        <v>0</v>
      </c>
      <c r="H40" s="88"/>
      <c r="I40" s="88"/>
      <c r="J40" s="124">
        <v>0</v>
      </c>
      <c r="K40" s="88"/>
      <c r="L40" s="88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7"/>
      <c r="Z40" s="7"/>
    </row>
    <row r="41" spans="1:26" hidden="1" outlineLevel="1" x14ac:dyDescent="0.3">
      <c r="A41" s="14">
        <v>145</v>
      </c>
      <c r="B41" s="15"/>
      <c r="C41" s="16"/>
      <c r="D41" s="26"/>
      <c r="E41" s="18" t="s">
        <v>127</v>
      </c>
      <c r="F41" s="25"/>
      <c r="G41" s="124">
        <f>SUMIF(Consolidado!H:H,A41,Consolidado!E:E)+SUMIF(Consolidado!H:H,M41,Consolidado!E:E)+SUMIF(Consolidado!H:H,N41,Consolidado!E:E)+SUMIF(Consolidado!H:H,O41,Consolidado!E:E)+SUMIF(Consolidado!H:H,P41,Consolidado!E:E)+SUMIF(Consolidado!H:H,Q41,Consolidado!E:E)+SUMIF(Consolidado!H:H,R41,Consolidado!E:E)+SUMIF(Consolidado!H:H,S41,Consolidado!E:E)+SUMIF(Consolidado!H:H,T41,Consolidado!E:E)+SUMIF(Consolidado!H:H,U41,Consolidado!E:E)+SUMIF(Consolidado!H:H,V41,Consolidado!E:E)+SUMIF(Consolidado!H:H,W41,Consolidado!E:E)+SUMIF(Consolidado!H:H,X41,Consolidado!E:E)</f>
        <v>0</v>
      </c>
      <c r="H41" s="88"/>
      <c r="I41" s="88"/>
      <c r="J41" s="124">
        <v>0</v>
      </c>
      <c r="K41" s="88"/>
      <c r="L41" s="88"/>
      <c r="M41" s="21">
        <v>161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7"/>
      <c r="Z41" s="7"/>
    </row>
    <row r="42" spans="1:26" hidden="1" outlineLevel="1" x14ac:dyDescent="0.3">
      <c r="A42" s="14">
        <v>146</v>
      </c>
      <c r="B42" s="15"/>
      <c r="C42" s="16"/>
      <c r="D42" s="16"/>
      <c r="E42" s="18" t="s">
        <v>110</v>
      </c>
      <c r="F42" s="19"/>
      <c r="G42" s="124">
        <f>SUMIF(Consolidado!H:H,A42,Consolidado!E:E)+SUMIF(Consolidado!I:I,M42,Consolidado!E:E)+SUMIF(Consolidado!I:I,N42,Consolidado!E:E)+SUMIF(Consolidado!I:I,O42,Consolidado!E:E)+SUMIF(Consolidado!I:I,P42,Consolidado!E:E)+SUMIF(Consolidado!I:I,Q42,Consolidado!E:E)+SUMIF(Consolidado!I:I,R42,Consolidado!E:E)+SUMIF(Consolidado!I:I,S42,Consolidado!E:E)+SUMIF(Consolidado!I:I,T42,Consolidado!E:E)+SUMIF(Consolidado!I:I,U42,Consolidado!E:E)+SUMIF(Consolidado!I:I,V42,Consolidado!E:E)+SUMIF(Consolidado!I:I,W42,Consolidado!E:E)+SUMIF(Consolidado!I:I,X42,Consolidado!E:E)-SUMIF(Consolidado!I:I,Q42,Consolidado!F:F)-SUMIF(Consolidado!I:I,S42,Consolidado!F:F)</f>
        <v>0</v>
      </c>
      <c r="H42" s="88"/>
      <c r="I42" s="88"/>
      <c r="J42" s="124">
        <v>0</v>
      </c>
      <c r="K42" s="88"/>
      <c r="L42" s="88"/>
      <c r="M42" s="21">
        <v>14102</v>
      </c>
      <c r="N42" s="21">
        <v>14104</v>
      </c>
      <c r="O42" s="21">
        <v>14105</v>
      </c>
      <c r="P42" s="21">
        <v>14106</v>
      </c>
      <c r="Q42" s="110">
        <v>14107</v>
      </c>
      <c r="R42" s="21">
        <v>14108</v>
      </c>
      <c r="S42" s="110">
        <v>14109</v>
      </c>
      <c r="T42" s="21">
        <v>14110</v>
      </c>
      <c r="U42" s="21">
        <v>14112</v>
      </c>
      <c r="V42" s="21">
        <v>14113</v>
      </c>
      <c r="W42" s="21">
        <v>14199</v>
      </c>
      <c r="X42" s="21">
        <v>18102</v>
      </c>
      <c r="Y42" s="7"/>
      <c r="Z42" s="7"/>
    </row>
    <row r="43" spans="1:26" hidden="1" outlineLevel="1" x14ac:dyDescent="0.3">
      <c r="A43" s="14">
        <v>149</v>
      </c>
      <c r="B43" s="15"/>
      <c r="C43" s="16"/>
      <c r="D43" s="16"/>
      <c r="E43" s="18" t="s">
        <v>112</v>
      </c>
      <c r="F43" s="19"/>
      <c r="G43" s="124">
        <f>-SUMIF(Consolidado!H:H,A43,Consolidado!F:F)</f>
        <v>0</v>
      </c>
      <c r="H43" s="88"/>
      <c r="I43" s="88"/>
      <c r="J43" s="124">
        <v>0</v>
      </c>
      <c r="K43" s="88"/>
      <c r="L43" s="88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7"/>
      <c r="Z43" s="7"/>
    </row>
    <row r="44" spans="1:26" hidden="1" outlineLevel="1" x14ac:dyDescent="0.3">
      <c r="A44" s="6">
        <v>148</v>
      </c>
      <c r="B44" s="12"/>
      <c r="C44" s="22"/>
      <c r="D44" s="22"/>
      <c r="E44" s="18" t="s">
        <v>111</v>
      </c>
      <c r="F44" s="19"/>
      <c r="G44" s="124">
        <f>-SUMIF(Consolidado!H:H,A44,Consolidado!F:F)</f>
        <v>0</v>
      </c>
      <c r="H44" s="88"/>
      <c r="I44" s="88"/>
      <c r="J44" s="124">
        <v>0</v>
      </c>
      <c r="K44" s="88"/>
      <c r="L44" s="88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7"/>
      <c r="Z44" s="7"/>
    </row>
    <row r="45" spans="1:26" collapsed="1" x14ac:dyDescent="0.3">
      <c r="B45" s="12"/>
      <c r="C45" s="22"/>
      <c r="D45" s="247" t="s">
        <v>113</v>
      </c>
      <c r="E45" s="248"/>
      <c r="F45" s="19"/>
      <c r="G45" s="124"/>
      <c r="H45" s="88">
        <f>SUM(G46:G48)</f>
        <v>0</v>
      </c>
      <c r="I45" s="88"/>
      <c r="J45" s="124"/>
      <c r="K45" s="88">
        <v>0</v>
      </c>
      <c r="L45" s="88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7"/>
      <c r="Z45" s="7"/>
    </row>
    <row r="46" spans="1:26" hidden="1" outlineLevel="1" x14ac:dyDescent="0.3">
      <c r="A46" s="14">
        <v>151</v>
      </c>
      <c r="B46" s="15"/>
      <c r="C46" s="16"/>
      <c r="D46" s="16"/>
      <c r="E46" s="18" t="s">
        <v>113</v>
      </c>
      <c r="F46" s="19"/>
      <c r="G46" s="124">
        <f>SUMIF(Consolidado!H:H,A46,Consolidado!E:E)+SUMIF(Consolidado!I:I,M46,Consolidado!E:E)+SUMIF(Consolidado!I:I,N46,Consolidado!E:E)+SUMIF(Consolidado!I:I,O46,Consolidado!E:E)+SUMIF(Consolidado!I:I,P46,Consolidado!E:E)+SUMIF(Consolidado!I:I,Q46,Consolidado!E:E)+SUMIF(Consolidado!I:I,R46,Consolidado!E:E)+SUMIF(Consolidado!I:I,S46,Consolidado!E:E)+SUMIF(Consolidado!I:I,T46,Consolidado!E:E)+SUMIF(Consolidado!I:I,U46,Consolidado!E:E)+SUMIF(Consolidado!I:I,V46,Consolidado!E:E)+SUMIF(Consolidado!I:I,W46,Consolidado!E:E)+SUMIF(Consolidado!I:I,X46,Consolidado!E:E)</f>
        <v>0</v>
      </c>
      <c r="H46" s="88"/>
      <c r="I46" s="88"/>
      <c r="J46" s="124">
        <v>0</v>
      </c>
      <c r="K46" s="88"/>
      <c r="L46" s="88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7"/>
      <c r="Z46" s="7"/>
    </row>
    <row r="47" spans="1:26" hidden="1" outlineLevel="1" x14ac:dyDescent="0.3">
      <c r="A47" s="14">
        <v>152</v>
      </c>
      <c r="B47" s="15"/>
      <c r="C47" s="16"/>
      <c r="D47" s="16"/>
      <c r="E47" s="18" t="s">
        <v>114</v>
      </c>
      <c r="F47" s="19"/>
      <c r="G47" s="124">
        <f>-SUMIF(Consolidado!H:H,A47,Consolidado!F:F)</f>
        <v>0</v>
      </c>
      <c r="H47" s="88"/>
      <c r="I47" s="88"/>
      <c r="J47" s="124">
        <v>0</v>
      </c>
      <c r="K47" s="88"/>
      <c r="L47" s="88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7"/>
      <c r="Z47" s="7"/>
    </row>
    <row r="48" spans="1:26" hidden="1" outlineLevel="1" x14ac:dyDescent="0.3">
      <c r="A48" s="14">
        <v>153</v>
      </c>
      <c r="B48" s="15"/>
      <c r="C48" s="16"/>
      <c r="D48" s="16"/>
      <c r="E48" s="18" t="s">
        <v>115</v>
      </c>
      <c r="F48" s="19"/>
      <c r="G48" s="124">
        <f>-SUMIF(Consolidado!H:H,A48,Consolidado!F:F)</f>
        <v>0</v>
      </c>
      <c r="H48" s="88"/>
      <c r="I48" s="88"/>
      <c r="J48" s="124">
        <v>0</v>
      </c>
      <c r="K48" s="88"/>
      <c r="L48" s="88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7"/>
      <c r="Z48" s="7"/>
    </row>
    <row r="49" spans="1:26" collapsed="1" x14ac:dyDescent="0.3">
      <c r="A49" s="14"/>
      <c r="B49" s="15"/>
      <c r="C49" s="16"/>
      <c r="D49" s="247" t="s">
        <v>116</v>
      </c>
      <c r="E49" s="248"/>
      <c r="F49" s="19"/>
      <c r="G49" s="124"/>
      <c r="H49" s="88">
        <f>SUM(G50:G52)</f>
        <v>0</v>
      </c>
      <c r="I49" s="88"/>
      <c r="J49" s="124"/>
      <c r="K49" s="88">
        <v>0</v>
      </c>
      <c r="L49" s="88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7"/>
      <c r="Z49" s="7"/>
    </row>
    <row r="50" spans="1:26" hidden="1" outlineLevel="1" x14ac:dyDescent="0.3">
      <c r="A50" s="14">
        <v>154</v>
      </c>
      <c r="B50" s="15"/>
      <c r="C50" s="16"/>
      <c r="D50" s="16"/>
      <c r="E50" s="18" t="s">
        <v>116</v>
      </c>
      <c r="F50" s="19"/>
      <c r="G50" s="124">
        <f>SUMIF(Consolidado!H:H,A50,Consolidado!E:E)+SUMIF(Consolidado!I:I,M50,Consolidado!E:E)+SUMIF(Consolidado!I:I,N50,Consolidado!E:E)+SUMIF(Consolidado!I:I,O50,Consolidado!E:E)+SUMIF(Consolidado!I:I,P50,Consolidado!E:E)+SUMIF(Consolidado!I:I,Q50,Consolidado!E:E)+SUMIF(Consolidado!I:I,R50,Consolidado!E:E)+SUMIF(Consolidado!I:I,S50,Consolidado!E:E)+SUMIF(Consolidado!I:I,T50,Consolidado!E:E)+SUMIF(Consolidado!I:I,U50,Consolidado!E:E)+SUMIF(Consolidado!I:I,V50,Consolidado!E:E)+SUMIF(Consolidado!I:I,W50,Consolidado!E:E)+SUMIF(Consolidado!I:I,X50,Consolidado!E:E)</f>
        <v>0</v>
      </c>
      <c r="H50" s="88"/>
      <c r="I50" s="88"/>
      <c r="J50" s="124">
        <v>0</v>
      </c>
      <c r="K50" s="88"/>
      <c r="L50" s="88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7"/>
      <c r="Z50" s="7"/>
    </row>
    <row r="51" spans="1:26" hidden="1" outlineLevel="1" x14ac:dyDescent="0.3">
      <c r="A51" s="14">
        <v>155</v>
      </c>
      <c r="B51" s="15"/>
      <c r="C51" s="16"/>
      <c r="D51" s="16"/>
      <c r="E51" s="18" t="s">
        <v>117</v>
      </c>
      <c r="F51" s="19"/>
      <c r="G51" s="89">
        <f>SUMIF(Consolidado!H:H,A51,Consolidado!E:E)+SUMIF(Consolidado!I:I,M51,Consolidado!E:E)+SUMIF(Consolidado!I:I,N51,Consolidado!E:E)+SUMIF(Consolidado!I:I,O51,Consolidado!E:E)+SUMIF(Consolidado!I:I,P51,Consolidado!E:E)+SUMIF(Consolidado!I:I,Q51,Consolidado!E:E)+SUMIF(Consolidado!I:I,R51,Consolidado!E:E)+SUMIF(Consolidado!I:I,S51,Consolidado!E:E)+SUMIF(Consolidado!I:I,T51,Consolidado!E:E)+SUMIF(Consolidado!I:I,U51,Consolidado!E:E)+SUMIF(Consolidado!I:I,V51,Consolidado!E:E)+SUMIF(Consolidado!I:I,W51,Consolidado!E:E)+SUMIF(Consolidado!I:I,X51,Consolidado!E:E)</f>
        <v>0</v>
      </c>
      <c r="H51" s="88"/>
      <c r="I51" s="88"/>
      <c r="J51" s="89">
        <v>0</v>
      </c>
      <c r="K51" s="88"/>
      <c r="L51" s="88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7"/>
      <c r="Z51" s="7"/>
    </row>
    <row r="52" spans="1:26" hidden="1" outlineLevel="1" x14ac:dyDescent="0.3">
      <c r="A52" s="14">
        <v>156</v>
      </c>
      <c r="B52" s="15"/>
      <c r="C52" s="16"/>
      <c r="D52" s="16"/>
      <c r="E52" s="18" t="s">
        <v>118</v>
      </c>
      <c r="F52" s="19"/>
      <c r="G52" s="89">
        <f>SUMIF(Consolidado!H:H,A52,Consolidado!E:E)+SUMIF(Consolidado!I:I,M52,Consolidado!E:E)+SUMIF(Consolidado!I:I,N52,Consolidado!E:E)+SUMIF(Consolidado!I:I,O52,Consolidado!E:E)+SUMIF(Consolidado!I:I,P52,Consolidado!E:E)+SUMIF(Consolidado!I:I,Q52,Consolidado!E:E)+SUMIF(Consolidado!I:I,R52,Consolidado!E:E)+SUMIF(Consolidado!I:I,S52,Consolidado!E:E)+SUMIF(Consolidado!I:I,T52,Consolidado!E:E)+SUMIF(Consolidado!I:I,U52,Consolidado!E:E)+SUMIF(Consolidado!I:I,V52,Consolidado!E:E)+SUMIF(Consolidado!I:I,W52,Consolidado!E:E)+SUMIF(Consolidado!I:I,X52,Consolidado!E:E)</f>
        <v>0</v>
      </c>
      <c r="H52" s="88"/>
      <c r="I52" s="88"/>
      <c r="J52" s="89">
        <v>0</v>
      </c>
      <c r="K52" s="88"/>
      <c r="L52" s="88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7"/>
      <c r="Z52" s="7"/>
    </row>
    <row r="53" spans="1:26" collapsed="1" x14ac:dyDescent="0.3">
      <c r="A53" s="14"/>
      <c r="B53" s="15"/>
      <c r="C53" s="16"/>
      <c r="D53" s="247" t="s">
        <v>119</v>
      </c>
      <c r="E53" s="248"/>
      <c r="F53" s="19"/>
      <c r="G53" s="89"/>
      <c r="H53" s="88">
        <f>SUM(G54:G56)</f>
        <v>0</v>
      </c>
      <c r="I53" s="88"/>
      <c r="J53" s="89"/>
      <c r="K53" s="88">
        <v>0</v>
      </c>
      <c r="L53" s="88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7"/>
      <c r="Z53" s="7"/>
    </row>
    <row r="54" spans="1:26" hidden="1" outlineLevel="1" x14ac:dyDescent="0.3">
      <c r="A54" s="14">
        <v>157</v>
      </c>
      <c r="B54" s="15"/>
      <c r="C54" s="16"/>
      <c r="D54" s="16"/>
      <c r="E54" s="18" t="s">
        <v>119</v>
      </c>
      <c r="F54" s="19"/>
      <c r="G54" s="89">
        <f>SUMIF(Consolidado!H:H,A54,Consolidado!E:E)+SUMIF(Consolidado!I:I,M54,Consolidado!E:E)+SUMIF(Consolidado!I:I,N54,Consolidado!E:E)+SUMIF(Consolidado!I:I,O54,Consolidado!E:E)+SUMIF(Consolidado!I:I,P54,Consolidado!E:E)+SUMIF(Consolidado!I:I,Q54,Consolidado!E:E)+SUMIF(Consolidado!I:I,R54,Consolidado!E:E)+SUMIF(Consolidado!I:I,S54,Consolidado!E:E)+SUMIF(Consolidado!I:I,T54,Consolidado!E:E)+SUMIF(Consolidado!I:I,U54,Consolidado!E:E)+SUMIF(Consolidado!I:I,V54,Consolidado!E:E)+SUMIF(Consolidado!I:I,W54,Consolidado!E:E)+SUMIF(Consolidado!I:I,X54,Consolidado!E:E)</f>
        <v>0</v>
      </c>
      <c r="H54" s="88"/>
      <c r="I54" s="88"/>
      <c r="J54" s="89">
        <v>0</v>
      </c>
      <c r="K54" s="88"/>
      <c r="L54" s="88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7"/>
      <c r="Z54" s="7"/>
    </row>
    <row r="55" spans="1:26" hidden="1" outlineLevel="1" x14ac:dyDescent="0.3">
      <c r="A55" s="14">
        <v>158</v>
      </c>
      <c r="B55" s="15"/>
      <c r="C55" s="16"/>
      <c r="D55" s="16"/>
      <c r="E55" s="18" t="s">
        <v>120</v>
      </c>
      <c r="F55" s="19"/>
      <c r="G55" s="89">
        <f>SUMIF(Consolidado!H:H,A55,Consolidado!E:E)+SUMIF(Consolidado!I:I,M55,Consolidado!E:E)+SUMIF(Consolidado!I:I,N55,Consolidado!E:E)+SUMIF(Consolidado!I:I,O55,Consolidado!E:E)+SUMIF(Consolidado!I:I,P55,Consolidado!E:E)+SUMIF(Consolidado!I:I,Q55,Consolidado!E:E)+SUMIF(Consolidado!I:I,R55,Consolidado!E:E)+SUMIF(Consolidado!I:I,S55,Consolidado!E:E)+SUMIF(Consolidado!I:I,T55,Consolidado!E:E)+SUMIF(Consolidado!I:I,U55,Consolidado!E:E)+SUMIF(Consolidado!I:I,V55,Consolidado!E:E)+SUMIF(Consolidado!I:I,W55,Consolidado!E:E)+SUMIF(Consolidado!I:I,X55,Consolidado!E:E)</f>
        <v>0</v>
      </c>
      <c r="H55" s="88"/>
      <c r="I55" s="88"/>
      <c r="J55" s="89">
        <v>0</v>
      </c>
      <c r="K55" s="88"/>
      <c r="L55" s="88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7"/>
      <c r="Z55" s="7"/>
    </row>
    <row r="56" spans="1:26" hidden="1" outlineLevel="1" x14ac:dyDescent="0.3">
      <c r="A56" s="14">
        <v>159</v>
      </c>
      <c r="B56" s="15"/>
      <c r="C56" s="16"/>
      <c r="D56" s="16"/>
      <c r="E56" s="18" t="s">
        <v>121</v>
      </c>
      <c r="F56" s="19"/>
      <c r="G56" s="89">
        <f>SUMIF(Consolidado!H:H,A56,Consolidado!E:E)+SUMIF(Consolidado!I:I,M56,Consolidado!E:E)+SUMIF(Consolidado!I:I,N56,Consolidado!E:E)+SUMIF(Consolidado!I:I,O56,Consolidado!E:E)+SUMIF(Consolidado!I:I,P56,Consolidado!E:E)+SUMIF(Consolidado!I:I,Q56,Consolidado!E:E)+SUMIF(Consolidado!I:I,R56,Consolidado!E:E)+SUMIF(Consolidado!I:I,S56,Consolidado!E:E)+SUMIF(Consolidado!I:I,T56,Consolidado!E:E)+SUMIF(Consolidado!I:I,U56,Consolidado!E:E)+SUMIF(Consolidado!I:I,V56,Consolidado!E:E)+SUMIF(Consolidado!I:I,W56,Consolidado!E:E)+SUMIF(Consolidado!I:I,X56,Consolidado!E:E)</f>
        <v>0</v>
      </c>
      <c r="H56" s="88"/>
      <c r="I56" s="88"/>
      <c r="J56" s="89">
        <v>0</v>
      </c>
      <c r="K56" s="88"/>
      <c r="L56" s="88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7"/>
      <c r="Z56" s="7"/>
    </row>
    <row r="57" spans="1:26" collapsed="1" x14ac:dyDescent="0.3">
      <c r="B57" s="12"/>
      <c r="C57" s="22"/>
      <c r="D57" s="247" t="s">
        <v>128</v>
      </c>
      <c r="E57" s="248"/>
      <c r="F57" s="25"/>
      <c r="G57" s="89">
        <f>SUMIF(Consolidado!H:H,A57,Consolidado!E:E)+SUMIF(Consolidado!I:I,M57,Consolidado!E:E)+SUMIF(Consolidado!I:I,N57,Consolidado!E:E)+SUMIF(Consolidado!I:I,O57,Consolidado!E:E)+SUMIF(Consolidado!I:I,P57,Consolidado!E:E)+SUMIF(Consolidado!I:I,Q57,Consolidado!E:E)+SUMIF(Consolidado!I:I,R57,Consolidado!E:E)+SUMIF(Consolidado!I:I,S57,Consolidado!E:E)+SUMIF(Consolidado!I:I,T57,Consolidado!E:E)+SUMIF(Consolidado!I:I,U57,Consolidado!E:E)+SUMIF(Consolidado!I:I,V57,Consolidado!E:E)+SUMIF(Consolidado!I:I,W57,Consolidado!E:E)+SUMIF(Consolidado!I:I,X57,Consolidado!E:E)</f>
        <v>0</v>
      </c>
      <c r="H57" s="88">
        <f>SUM(G57)</f>
        <v>0</v>
      </c>
      <c r="I57" s="88"/>
      <c r="J57" s="89">
        <v>0</v>
      </c>
      <c r="K57" s="88">
        <v>0</v>
      </c>
      <c r="L57" s="88"/>
      <c r="M57" s="21" t="s">
        <v>130</v>
      </c>
      <c r="N57" s="21">
        <v>11605</v>
      </c>
      <c r="O57" s="21">
        <v>17101</v>
      </c>
      <c r="P57" s="27"/>
      <c r="Q57" s="27"/>
      <c r="R57" s="27"/>
      <c r="S57" s="27"/>
      <c r="T57" s="27"/>
      <c r="U57" s="27"/>
      <c r="V57" s="27"/>
      <c r="W57" s="27"/>
      <c r="X57" s="27"/>
      <c r="Y57" s="7"/>
      <c r="Z57" s="7"/>
    </row>
    <row r="58" spans="1:26" x14ac:dyDescent="0.3">
      <c r="B58" s="249" t="s">
        <v>4</v>
      </c>
      <c r="C58" s="250"/>
      <c r="D58" s="250"/>
      <c r="E58" s="251"/>
      <c r="F58" s="28"/>
      <c r="G58" s="3"/>
      <c r="H58" s="102"/>
      <c r="I58" s="102">
        <f>SUM(I11:I57)</f>
        <v>7324015545</v>
      </c>
      <c r="J58" s="3"/>
      <c r="K58" s="102"/>
      <c r="L58" s="102">
        <f>SUM(L11:L57)</f>
        <v>1275371424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3">
      <c r="B59" s="29"/>
      <c r="E59" s="30"/>
      <c r="F59" s="30"/>
      <c r="G59" s="30"/>
      <c r="H59" s="30"/>
      <c r="I59" s="30"/>
    </row>
    <row r="61" spans="1:26" x14ac:dyDescent="0.3">
      <c r="E61" s="6" t="s">
        <v>270</v>
      </c>
    </row>
    <row r="63" spans="1:26" x14ac:dyDescent="0.3">
      <c r="I63" s="109"/>
    </row>
  </sheetData>
  <mergeCells count="21">
    <mergeCell ref="M10:X10"/>
    <mergeCell ref="D57:E57"/>
    <mergeCell ref="B58:E58"/>
    <mergeCell ref="D34:E34"/>
    <mergeCell ref="D45:E45"/>
    <mergeCell ref="D49:E49"/>
    <mergeCell ref="D53:E53"/>
    <mergeCell ref="J10:L10"/>
    <mergeCell ref="D25:E25"/>
    <mergeCell ref="D35:E35"/>
    <mergeCell ref="D13:E13"/>
    <mergeCell ref="D17:E17"/>
    <mergeCell ref="C26:E26"/>
    <mergeCell ref="D27:E27"/>
    <mergeCell ref="G10:I10"/>
    <mergeCell ref="B10:E10"/>
    <mergeCell ref="B11:E11"/>
    <mergeCell ref="C12:E12"/>
    <mergeCell ref="B6:L6"/>
    <mergeCell ref="B7:L7"/>
    <mergeCell ref="B8:L8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72" orientation="portrait" horizontalDpi="4294967293" verticalDpi="4294967293" r:id="rId1"/>
  <headerFooter>
    <oddHeader>&amp;L&amp;G</oddHeader>
  </headerFooter>
  <ignoredErrors>
    <ignoredError sqref="G24 G22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2"/>
  <sheetViews>
    <sheetView showGridLines="0" topLeftCell="B29" zoomScale="80" zoomScaleNormal="80" workbookViewId="0">
      <selection activeCell="G53" sqref="G53"/>
    </sheetView>
  </sheetViews>
  <sheetFormatPr baseColWidth="10" defaultRowHeight="16.5" outlineLevelRow="1" outlineLevelCol="1" x14ac:dyDescent="0.3"/>
  <cols>
    <col min="1" max="1" width="7.42578125" style="6" hidden="1" customWidth="1"/>
    <col min="2" max="4" width="2.28515625" style="6" customWidth="1"/>
    <col min="5" max="5" width="52.140625" style="6" customWidth="1"/>
    <col min="6" max="6" width="6.42578125" style="6" bestFit="1" customWidth="1"/>
    <col min="7" max="12" width="9.85546875" style="6" customWidth="1"/>
    <col min="13" max="13" width="10" style="6" hidden="1" customWidth="1" outlineLevel="1"/>
    <col min="14" max="14" width="7.42578125" style="6" hidden="1" customWidth="1" outlineLevel="1"/>
    <col min="15" max="15" width="10" style="6" hidden="1" customWidth="1" outlineLevel="1"/>
    <col min="16" max="28" width="7.42578125" style="6" hidden="1" customWidth="1" outlineLevel="1"/>
    <col min="29" max="29" width="3" style="6" customWidth="1" collapsed="1"/>
    <col min="30" max="16384" width="11.42578125" style="6"/>
  </cols>
  <sheetData>
    <row r="1" spans="1:28" x14ac:dyDescent="0.3">
      <c r="H1" s="7"/>
      <c r="I1" s="7"/>
      <c r="J1" s="7"/>
      <c r="K1" s="7"/>
      <c r="L1" s="7"/>
    </row>
    <row r="2" spans="1:28" x14ac:dyDescent="0.3">
      <c r="H2" s="7"/>
      <c r="I2" s="7"/>
    </row>
    <row r="3" spans="1:28" x14ac:dyDescent="0.3">
      <c r="H3" s="7"/>
      <c r="I3" s="7"/>
    </row>
    <row r="4" spans="1:28" x14ac:dyDescent="0.3">
      <c r="B4" s="8" t="s">
        <v>306</v>
      </c>
      <c r="F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8" x14ac:dyDescent="0.3">
      <c r="B5" s="8" t="s">
        <v>17</v>
      </c>
      <c r="F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8" x14ac:dyDescent="0.3">
      <c r="B6" s="244" t="s">
        <v>2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8" x14ac:dyDescent="0.3">
      <c r="B7" s="245" t="str">
        <f>CONCATENATE("Al 31 de Diciembre de"," ",'Balance general (Activo)'!J1)</f>
        <v>Al 31 de Diciembre de 2019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8" x14ac:dyDescent="0.3">
      <c r="B8" s="245" t="s">
        <v>3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8" x14ac:dyDescent="0.3">
      <c r="B9" s="53"/>
      <c r="C9" s="53"/>
      <c r="D9" s="53"/>
      <c r="E9" s="53"/>
      <c r="F9" s="53"/>
      <c r="G9" s="53"/>
      <c r="H9" s="53"/>
      <c r="I9" s="53"/>
      <c r="J9" s="181"/>
      <c r="K9" s="181"/>
      <c r="L9" s="181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8" x14ac:dyDescent="0.3">
      <c r="B10" s="258" t="s">
        <v>1</v>
      </c>
      <c r="C10" s="259"/>
      <c r="D10" s="259"/>
      <c r="E10" s="260"/>
      <c r="F10" s="118" t="s">
        <v>315</v>
      </c>
      <c r="G10" s="257" t="str">
        <f>CONCATENATE("31/12/",'Balance general (Activo)'!J1)</f>
        <v>31/12/2019</v>
      </c>
      <c r="H10" s="253"/>
      <c r="I10" s="254"/>
      <c r="J10" s="252" t="str">
        <f>CONCATENATE("31/12/",'Balance general (Activo)'!J1-1)</f>
        <v>31/12/2018</v>
      </c>
      <c r="K10" s="264"/>
      <c r="L10" s="265"/>
      <c r="M10" s="261" t="s">
        <v>129</v>
      </c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3"/>
    </row>
    <row r="11" spans="1:28" x14ac:dyDescent="0.3">
      <c r="B11" s="31" t="s">
        <v>6</v>
      </c>
      <c r="C11" s="32"/>
      <c r="D11" s="32"/>
      <c r="E11" s="33"/>
      <c r="F11" s="34"/>
      <c r="G11" s="10"/>
      <c r="H11" s="10"/>
      <c r="I11" s="11"/>
      <c r="J11" s="10"/>
      <c r="K11" s="10"/>
      <c r="L11" s="11"/>
    </row>
    <row r="12" spans="1:28" x14ac:dyDescent="0.3">
      <c r="B12" s="12"/>
      <c r="C12" s="22"/>
      <c r="D12" s="22"/>
      <c r="E12" s="35"/>
      <c r="F12" s="17"/>
      <c r="G12" s="10"/>
      <c r="H12" s="11"/>
      <c r="I12" s="13"/>
      <c r="J12" s="10"/>
      <c r="K12" s="11"/>
      <c r="L12" s="13"/>
    </row>
    <row r="13" spans="1:28" x14ac:dyDescent="0.3">
      <c r="B13" s="12"/>
      <c r="C13" s="36" t="s">
        <v>142</v>
      </c>
      <c r="D13" s="37"/>
      <c r="E13" s="38"/>
      <c r="F13" s="17"/>
      <c r="G13" s="89"/>
      <c r="H13" s="88"/>
      <c r="I13" s="88">
        <f>SUM(H14:H31)-100</f>
        <v>4299807482</v>
      </c>
      <c r="J13" s="89"/>
      <c r="K13" s="88"/>
      <c r="L13" s="88">
        <v>250442935</v>
      </c>
    </row>
    <row r="14" spans="1:28" x14ac:dyDescent="0.3">
      <c r="B14" s="12"/>
      <c r="C14" s="39"/>
      <c r="D14" s="37"/>
      <c r="E14" s="40"/>
      <c r="F14" s="17"/>
      <c r="G14" s="89"/>
      <c r="H14" s="88"/>
      <c r="I14" s="88"/>
      <c r="J14" s="89"/>
      <c r="K14" s="88"/>
      <c r="L14" s="88"/>
    </row>
    <row r="15" spans="1:28" x14ac:dyDescent="0.3">
      <c r="B15" s="12"/>
      <c r="D15" s="36" t="s">
        <v>10</v>
      </c>
      <c r="E15" s="22"/>
      <c r="F15" s="150"/>
      <c r="G15" s="89"/>
      <c r="H15" s="88">
        <f>SUM(G16)</f>
        <v>4252536896</v>
      </c>
      <c r="I15" s="88"/>
      <c r="J15" s="89"/>
      <c r="K15" s="88">
        <v>169841110</v>
      </c>
      <c r="L15" s="88"/>
    </row>
    <row r="16" spans="1:28" x14ac:dyDescent="0.3">
      <c r="A16" s="6">
        <v>214</v>
      </c>
      <c r="B16" s="12"/>
      <c r="D16" s="41"/>
      <c r="E16" s="41" t="s">
        <v>314</v>
      </c>
      <c r="F16" s="150">
        <v>4</v>
      </c>
      <c r="G16" s="89">
        <f>SUMIF(Consolidado!H:H,A16,Consolidado!F:F)+SUMIF(Consolidado!I:I,M16,Consolidado!E:E)-SUMIF(Consolidado!I:I,N16,Consolidado!F:F)-SUMIF(Consolidado!I:I,O16,Consolidado!F:F)+SUMIF(Consolidado!I:I,P16,Consolidado!F:F)</f>
        <v>4252536896</v>
      </c>
      <c r="H16" s="88"/>
      <c r="I16" s="88"/>
      <c r="J16" s="89">
        <v>169841110</v>
      </c>
      <c r="K16" s="88"/>
      <c r="L16" s="88"/>
      <c r="M16" s="42">
        <v>11405</v>
      </c>
      <c r="N16" s="43">
        <v>21409</v>
      </c>
      <c r="O16" s="43">
        <v>21498</v>
      </c>
      <c r="P16" s="42">
        <v>21604</v>
      </c>
    </row>
    <row r="17" spans="2:28" x14ac:dyDescent="0.3">
      <c r="B17" s="12"/>
      <c r="D17" s="39"/>
      <c r="E17" s="39"/>
      <c r="F17" s="150"/>
      <c r="G17" s="89"/>
      <c r="H17" s="88"/>
      <c r="I17" s="88"/>
      <c r="J17" s="89"/>
      <c r="K17" s="88"/>
      <c r="L17" s="88"/>
    </row>
    <row r="18" spans="2:28" x14ac:dyDescent="0.3">
      <c r="B18" s="12"/>
      <c r="D18" s="36" t="s">
        <v>12</v>
      </c>
      <c r="E18" s="22"/>
      <c r="F18" s="150"/>
      <c r="G18" s="89"/>
      <c r="H18" s="88">
        <f>SUM(G19:G20)</f>
        <v>0</v>
      </c>
      <c r="I18" s="88"/>
      <c r="J18" s="89"/>
      <c r="K18" s="88">
        <v>0</v>
      </c>
      <c r="L18" s="88"/>
    </row>
    <row r="19" spans="2:28" hidden="1" outlineLevel="1" x14ac:dyDescent="0.3">
      <c r="B19" s="12"/>
      <c r="D19" s="41"/>
      <c r="E19" s="41" t="s">
        <v>132</v>
      </c>
      <c r="F19" s="150"/>
      <c r="G19" s="89">
        <f>SUMIF(Consolidado!H:H,A19,Consolidado!F:F)+SUMIF(Consolidado!I:I,M19,Consolidado!F:F)+SUMIF(Consolidado!I:I,N19,Consolidado!F:F)+SUMIF(Consolidado!I:I,O19,Consolidado!F:F)+SUMIF(Consolidado!I:I,P19,Consolidado!F:F)+SUMIF(Consolidado!I:I,Q19,Consolidado!F:F)+SUMIF(Consolidado!I:I,R19,Consolidado!F:F)+SUMIF(Consolidado!I:I,S19,Consolidado!F:F)+SUMIF(Consolidado!I:I,T19,Consolidado!F:F)+SUMIF(Consolidado!I:I,U19,Consolidado!F:F)+SUMIF(Consolidado!I:I,V19,Consolidado!F:F)+SUMIF(Consolidado!I:I,W19,Consolidado!F:F)+SUMIF(Consolidado!I:I,X19,Consolidado!F:F)+SUMIF(Consolidado!I:I,Y19,Consolidado!F:F)+SUMIF(Consolidado!I:I,Z19,Consolidado!F:F)+SUMIF(Consolidado!I:I,AA19,Consolidado!F:F)+SUMIF(Consolidado!I:I,AB19,Consolidado!F:F)</f>
        <v>0</v>
      </c>
      <c r="H19" s="88"/>
      <c r="I19" s="88"/>
      <c r="J19" s="89">
        <v>0</v>
      </c>
      <c r="K19" s="88"/>
      <c r="L19" s="88"/>
      <c r="M19" s="42">
        <v>23101</v>
      </c>
      <c r="N19" s="42">
        <v>23102</v>
      </c>
      <c r="O19" s="42">
        <v>23103</v>
      </c>
      <c r="P19" s="42">
        <v>23108</v>
      </c>
      <c r="Q19" s="42">
        <v>23111</v>
      </c>
      <c r="R19" s="42">
        <v>23112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2:28" hidden="1" outlineLevel="1" x14ac:dyDescent="0.3">
      <c r="B20" s="12"/>
      <c r="D20" s="41"/>
      <c r="E20" s="41" t="s">
        <v>133</v>
      </c>
      <c r="F20" s="150"/>
      <c r="G20" s="89">
        <f>SUMIF(Consolidado!H:H,A20,Consolidado!F:F)+SUMIF(Consolidado!I:I,M20,Consolidado!F:F)+SUMIF(Consolidado!I:I,N20,Consolidado!F:F)+SUMIF(Consolidado!I:I,O20,Consolidado!F:F)+SUMIF(Consolidado!I:I,P20,Consolidado!F:F)+SUMIF(Consolidado!I:I,Q20,Consolidado!F:F)+SUMIF(Consolidado!I:I,R20,Consolidado!F:F)+SUMIF(Consolidado!I:I,S20,Consolidado!F:F)+SUMIF(Consolidado!I:I,T20,Consolidado!F:F)+SUMIF(Consolidado!I:I,U20,Consolidado!F:F)+SUMIF(Consolidado!I:I,V20,Consolidado!F:F)+SUMIF(Consolidado!I:I,W20,Consolidado!F:F)+SUMIF(Consolidado!I:I,X20,Consolidado!F:F)+SUMIF(Consolidado!I:I,Y20,Consolidado!F:F)+SUMIF(Consolidado!I:I,Z20,Consolidado!F:F)+SUMIF(Consolidado!I:I,AA20,Consolidado!F:F)+SUMIF(Consolidado!I:I,AB20,Consolidado!F:F)</f>
        <v>0</v>
      </c>
      <c r="H20" s="88"/>
      <c r="I20" s="88"/>
      <c r="J20" s="89">
        <v>0</v>
      </c>
      <c r="K20" s="88"/>
      <c r="L20" s="88"/>
      <c r="M20" s="42">
        <v>23201</v>
      </c>
      <c r="N20" s="42">
        <v>23202</v>
      </c>
      <c r="O20" s="42">
        <v>23203</v>
      </c>
      <c r="P20" s="42">
        <v>23204</v>
      </c>
      <c r="Q20" s="42">
        <v>23205</v>
      </c>
      <c r="R20" s="42">
        <v>23208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2:28" collapsed="1" x14ac:dyDescent="0.3">
      <c r="B21" s="12"/>
      <c r="D21" s="39" t="s">
        <v>9</v>
      </c>
      <c r="E21" s="44"/>
      <c r="F21" s="150"/>
      <c r="G21" s="89"/>
      <c r="H21" s="88"/>
      <c r="I21" s="88"/>
      <c r="J21" s="89"/>
      <c r="K21" s="88"/>
      <c r="L21" s="88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2:28" x14ac:dyDescent="0.3">
      <c r="B22" s="12"/>
      <c r="D22" s="36" t="s">
        <v>11</v>
      </c>
      <c r="E22" s="22"/>
      <c r="F22" s="150"/>
      <c r="G22" s="89"/>
      <c r="H22" s="88">
        <f>SUM(G23:G28)</f>
        <v>0</v>
      </c>
      <c r="I22" s="88"/>
      <c r="J22" s="89"/>
      <c r="K22" s="88">
        <v>0</v>
      </c>
      <c r="L22" s="88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2:28" hidden="1" outlineLevel="1" x14ac:dyDescent="0.3">
      <c r="B23" s="12"/>
      <c r="D23" s="41"/>
      <c r="E23" s="41" t="s">
        <v>135</v>
      </c>
      <c r="F23" s="150"/>
      <c r="G23" s="89">
        <f>SUMIF(Consolidado!H:H,A23,Consolidado!F:F)+SUMIF(Consolidado!I:I,M23,Consolidado!F:F)+SUMIF(Consolidado!I:I,N23,Consolidado!F:F)+SUMIF(Consolidado!I:I,O23,Consolidado!F:F)+SUMIF(Consolidado!I:I,P23,Consolidado!F:F)+SUMIF(Consolidado!I:I,Q23,Consolidado!F:F)+SUMIF(Consolidado!I:I,R23,Consolidado!F:F)+SUMIF(Consolidado!I:I,S23,Consolidado!F:F)+SUMIF(Consolidado!I:I,T23,Consolidado!F:F)+SUMIF(Consolidado!I:I,U23,Consolidado!F:F)+SUMIF(Consolidado!I:I,V23,Consolidado!F:F)+SUMIF(Consolidado!I:I,W23,Consolidado!F:F)+SUMIF(Consolidado!I:I,X23,Consolidado!F:F)+SUMIF(Consolidado!I:I,Y23,Consolidado!F:F)+SUMIF(Consolidado!I:I,Z23,Consolidado!F:F)+SUMIF(Consolidado!I:I,AA23,Consolidado!F:F)+SUMIF(Consolidado!I:I,AB23,Consolidado!F:F)</f>
        <v>0</v>
      </c>
      <c r="H23" s="88"/>
      <c r="I23" s="88"/>
      <c r="J23" s="89">
        <v>0</v>
      </c>
      <c r="K23" s="88"/>
      <c r="L23" s="88"/>
      <c r="M23" s="42">
        <v>21521</v>
      </c>
      <c r="N23" s="42">
        <v>21522</v>
      </c>
      <c r="O23" s="117">
        <v>21529</v>
      </c>
      <c r="P23" s="42">
        <v>21530</v>
      </c>
      <c r="Q23" s="42">
        <v>21531</v>
      </c>
      <c r="R23" s="42">
        <v>21532</v>
      </c>
      <c r="S23" s="42">
        <v>21534</v>
      </c>
      <c r="T23" s="42">
        <v>22192</v>
      </c>
      <c r="U23" s="42"/>
      <c r="V23" s="42"/>
      <c r="W23" s="42"/>
      <c r="X23" s="42"/>
      <c r="Y23" s="42"/>
      <c r="Z23" s="42"/>
      <c r="AA23" s="42"/>
      <c r="AB23" s="42"/>
    </row>
    <row r="24" spans="2:28" hidden="1" outlineLevel="1" x14ac:dyDescent="0.3">
      <c r="B24" s="12"/>
      <c r="D24" s="41"/>
      <c r="E24" s="41" t="s">
        <v>136</v>
      </c>
      <c r="F24" s="150"/>
      <c r="G24" s="89">
        <f>SUMIF(Consolidado!H:H,A24,Consolidado!F:F)+SUMIF(Consolidado!I:I,M24,Consolidado!F:F)+SUMIF(Consolidado!I:I,N24,Consolidado!F:F)+SUMIF(Consolidado!I:I,O24,Consolidado!F:F)+SUMIF(Consolidado!I:I,P24,Consolidado!F:F)+SUMIF(Consolidado!I:I,Q24,Consolidado!F:F)+SUMIF(Consolidado!I:I,R24,Consolidado!F:F)+SUMIF(Consolidado!I:I,S24,Consolidado!F:F)+SUMIF(Consolidado!I:I,T24,Consolidado!F:F)+SUMIF(Consolidado!I:I,U24,Consolidado!F:F)+SUMIF(Consolidado!I:I,V24,Consolidado!F:F)+SUMIF(Consolidado!I:I,W24,Consolidado!F:F)+SUMIF(Consolidado!I:I,X24,Consolidado!F:F)+SUMIF(Consolidado!I:I,Y24,Consolidado!F:F)+SUMIF(Consolidado!I:I,Z24,Consolidado!F:F)+SUMIF(Consolidado!I:I,AA24,Consolidado!F:F)+SUMIF(Consolidado!I:I,AB24,Consolidado!F:F)</f>
        <v>0</v>
      </c>
      <c r="H24" s="88"/>
      <c r="I24" s="88"/>
      <c r="J24" s="89">
        <v>0</v>
      </c>
      <c r="K24" s="88"/>
      <c r="L24" s="88"/>
      <c r="M24" s="42">
        <v>21523</v>
      </c>
      <c r="N24" s="42">
        <v>21524</v>
      </c>
      <c r="O24" s="42">
        <v>21525</v>
      </c>
      <c r="P24" s="42">
        <v>21526</v>
      </c>
      <c r="Q24" s="42">
        <v>21527</v>
      </c>
      <c r="R24" s="42">
        <v>21528</v>
      </c>
      <c r="S24" s="42">
        <v>21533</v>
      </c>
      <c r="T24" s="42">
        <v>22193</v>
      </c>
      <c r="U24" s="42"/>
      <c r="V24" s="42"/>
      <c r="W24" s="42"/>
      <c r="X24" s="42"/>
      <c r="Y24" s="42"/>
      <c r="Z24" s="42"/>
      <c r="AA24" s="42"/>
      <c r="AB24" s="42"/>
    </row>
    <row r="25" spans="2:28" hidden="1" outlineLevel="1" x14ac:dyDescent="0.3">
      <c r="B25" s="12"/>
      <c r="D25" s="41"/>
      <c r="E25" s="41" t="s">
        <v>134</v>
      </c>
      <c r="F25" s="150"/>
      <c r="G25" s="89">
        <f>SUMIF(Consolidado!H:H,A25,Consolidado!F:F)+SUMIF(Consolidado!I:I,M25,Consolidado!F:F)+SUMIF(Consolidado!I:I,N25,Consolidado!F:F)+SUMIF(Consolidado!I:I,O25,Consolidado!F:F)+SUMIF(Consolidado!I:I,P25,Consolidado!F:F)+SUMIF(Consolidado!I:I,Q25,Consolidado!F:F)+SUMIF(Consolidado!I:I,R25,Consolidado!F:F)+SUMIF(Consolidado!I:I,S25,Consolidado!F:F)+SUMIF(Consolidado!I:I,T25,Consolidado!F:F)+SUMIF(Consolidado!I:I,U25,Consolidado!F:F)+SUMIF(Consolidado!I:I,V25,Consolidado!F:F)+SUMIF(Consolidado!I:I,W25,Consolidado!F:F)+SUMIF(Consolidado!I:I,X25,Consolidado!F:F)+SUMIF(Consolidado!I:I,Y25,Consolidado!F:F)+SUMIF(Consolidado!I:I,Z25,Consolidado!F:F)+SUMIF(Consolidado!I:I,AA25,Consolidado!F:F)+SUMIF(Consolidado!I:I,AB25,Consolidado!F:F)</f>
        <v>0</v>
      </c>
      <c r="H25" s="88"/>
      <c r="I25" s="88"/>
      <c r="J25" s="89">
        <v>0</v>
      </c>
      <c r="K25" s="88"/>
      <c r="L25" s="88"/>
      <c r="M25" s="42">
        <v>22404</v>
      </c>
      <c r="N25" s="42">
        <v>22405</v>
      </c>
      <c r="O25" s="42">
        <v>22406</v>
      </c>
      <c r="P25" s="42">
        <v>22407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</row>
    <row r="26" spans="2:28" hidden="1" outlineLevel="1" x14ac:dyDescent="0.3">
      <c r="B26" s="12"/>
      <c r="D26" s="41"/>
      <c r="E26" s="41" t="s">
        <v>137</v>
      </c>
      <c r="F26" s="150"/>
      <c r="G26" s="89">
        <f>SUMIF(Consolidado!H:H,A26,Consolidado!F:F)+SUMIF(Consolidado!I:I,M26,Consolidado!F:F)+SUMIF(Consolidado!I:I,N26,Consolidado!F:F)+SUMIF(Consolidado!I:I,O26,Consolidado!F:F)+SUMIF(Consolidado!I:I,P26,Consolidado!F:F)+SUMIF(Consolidado!I:I,Q26,Consolidado!F:F)+SUMIF(Consolidado!I:I,R26,Consolidado!F:F)+SUMIF(Consolidado!I:I,S26,Consolidado!F:F)+SUMIF(Consolidado!I:I,T26,Consolidado!F:F)+SUMIF(Consolidado!I:I,U26,Consolidado!F:F)+SUMIF(Consolidado!I:I,V26,Consolidado!F:F)+SUMIF(Consolidado!I:I,W26,Consolidado!F:F)+SUMIF(Consolidado!I:I,X26,Consolidado!F:F)+SUMIF(Consolidado!I:I,Y26,Consolidado!F:F)+SUMIF(Consolidado!I:I,Z26,Consolidado!F:F)+SUMIF(Consolidado!I:I,AA26,Consolidado!F:F)+SUMIF(Consolidado!I:I,AB26,Consolidado!F:F)</f>
        <v>0</v>
      </c>
      <c r="H26" s="88"/>
      <c r="I26" s="88"/>
      <c r="J26" s="89">
        <v>0</v>
      </c>
      <c r="K26" s="88"/>
      <c r="L26" s="88"/>
      <c r="M26" s="42">
        <v>22602</v>
      </c>
      <c r="N26" s="42">
        <v>22603</v>
      </c>
      <c r="O26" s="42">
        <v>22604</v>
      </c>
      <c r="P26" s="42">
        <v>22605</v>
      </c>
      <c r="Q26" s="42">
        <v>22606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</row>
    <row r="27" spans="2:28" hidden="1" outlineLevel="1" x14ac:dyDescent="0.3">
      <c r="B27" s="12"/>
      <c r="D27" s="41"/>
      <c r="E27" s="41" t="s">
        <v>138</v>
      </c>
      <c r="F27" s="150"/>
      <c r="G27" s="89">
        <f>SUMIF(Consolidado!H:H,A27,Consolidado!F:F)+SUMIF(Consolidado!I:I,M27,Consolidado!F:F)+SUMIF(Consolidado!I:I,N27,Consolidado!F:F)+SUMIF(Consolidado!I:I,O27,Consolidado!F:F)+SUMIF(Consolidado!I:I,P27,Consolidado!F:F)+SUMIF(Consolidado!I:I,Q27,Consolidado!F:F)+SUMIF(Consolidado!I:I,R27,Consolidado!F:F)+SUMIF(Consolidado!I:I,S27,Consolidado!F:F)+SUMIF(Consolidado!I:I,T27,Consolidado!F:F)+SUMIF(Consolidado!I:I,U27,Consolidado!F:F)+SUMIF(Consolidado!I:I,V27,Consolidado!F:F)+SUMIF(Consolidado!I:I,W27,Consolidado!F:F)+SUMIF(Consolidado!I:I,X27,Consolidado!F:F)+SUMIF(Consolidado!I:I,Y27,Consolidado!F:F)+SUMIF(Consolidado!I:I,Z27,Consolidado!F:F)+SUMIF(Consolidado!I:I,AA27,Consolidado!F:F)+SUMIF(Consolidado!I:I,AB27,Consolidado!F:F)</f>
        <v>0</v>
      </c>
      <c r="H27" s="88"/>
      <c r="I27" s="88"/>
      <c r="J27" s="89">
        <v>0</v>
      </c>
      <c r="K27" s="88"/>
      <c r="L27" s="88"/>
      <c r="M27" s="42">
        <v>23104</v>
      </c>
      <c r="N27" s="42">
        <v>23109</v>
      </c>
      <c r="O27" s="42">
        <v>2311001</v>
      </c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2:28" hidden="1" outlineLevel="1" x14ac:dyDescent="0.3">
      <c r="B28" s="12"/>
      <c r="D28" s="41"/>
      <c r="E28" s="41" t="s">
        <v>139</v>
      </c>
      <c r="F28" s="150"/>
      <c r="G28" s="89">
        <f>SUMIF(Consolidado!H:H,A28,Consolidado!F:F)+SUMIF(Consolidado!I:I,M28,Consolidado!F:F)+SUMIF(Consolidado!I:I,N28,Consolidado!F:F)+SUMIF(Consolidado!I:I,O28,Consolidado!F:F)+SUMIF(Consolidado!I:I,P28,Consolidado!F:F)+SUMIF(Consolidado!I:I,Q28,Consolidado!F:F)+SUMIF(Consolidado!I:I,R28,Consolidado!F:F)+SUMIF(Consolidado!I:I,S28,Consolidado!F:F)+SUMIF(Consolidado!I:I,T28,Consolidado!F:F)+SUMIF(Consolidado!I:I,U28,Consolidado!F:F)+SUMIF(Consolidado!I:I,V28,Consolidado!F:F)+SUMIF(Consolidado!I:I,W28,Consolidado!F:F)+SUMIF(Consolidado!I:I,X28,Consolidado!F:F)+SUMIF(Consolidado!I:I,Y28,Consolidado!F:F)+SUMIF(Consolidado!I:I,Z28,Consolidado!F:F)+SUMIF(Consolidado!I:I,AA28,Consolidado!F:F)+SUMIF(Consolidado!I:I,AB28,Consolidado!F:F)</f>
        <v>0</v>
      </c>
      <c r="H28" s="88"/>
      <c r="I28" s="88"/>
      <c r="J28" s="89">
        <v>0</v>
      </c>
      <c r="K28" s="88"/>
      <c r="L28" s="88"/>
      <c r="M28" s="42">
        <v>22202</v>
      </c>
      <c r="N28" s="42">
        <v>22203</v>
      </c>
      <c r="O28" s="42">
        <v>22209</v>
      </c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2:28" collapsed="1" x14ac:dyDescent="0.3">
      <c r="B29" s="12"/>
      <c r="D29" s="39" t="s">
        <v>9</v>
      </c>
      <c r="E29" s="44"/>
      <c r="F29" s="150"/>
      <c r="G29" s="89"/>
      <c r="H29" s="88"/>
      <c r="I29" s="88"/>
      <c r="J29" s="89"/>
      <c r="K29" s="88"/>
      <c r="L29" s="88"/>
    </row>
    <row r="30" spans="2:28" x14ac:dyDescent="0.3">
      <c r="B30" s="12"/>
      <c r="D30" s="36" t="s">
        <v>140</v>
      </c>
      <c r="E30" s="44"/>
      <c r="F30" s="150">
        <v>20</v>
      </c>
      <c r="G30" s="89">
        <f>SUMIF(Consolidado!H:H,A30,Consolidado!F:F)+SUMIF(Consolidado!I:I,M30,Consolidado!F:F)+SUMIF(Consolidado!I:I,N30,Consolidado!F:F)+SUMIF(Consolidado!I:I,O30,Consolidado!F:F)+SUMIF(Consolidado!I:I,P30,Consolidado!F:F)+SUMIF(Consolidado!I:I,Q30,Consolidado!F:F)+SUMIF(Consolidado!I:I,R30,Consolidado!F:F)+SUMIF(Consolidado!I:I,S30,Consolidado!F:F)+SUMIF(Consolidado!I:I,T30,Consolidado!F:F)+SUMIF(Consolidado!I:I,U30,Consolidado!F:F)+SUMIF(Consolidado!I:I,V30,Consolidado!F:F)+SUMIF(Consolidado!I:I,W30,Consolidado!F:F)+SUMIF(Consolidado!I:I,X30,Consolidado!F:F)+SUMIF(Consolidado!I:I,Y30,Consolidado!F:F)+SUMIF(Consolidado!I:I,Z30,Consolidado!F:F)+SUMIF(Consolidado!I:I,AA30,Consolidado!F:F)+SUMIF(Consolidado!I:I,AB30,Consolidado!F:F)</f>
        <v>47270686</v>
      </c>
      <c r="H30" s="88">
        <f>SUM(G30)</f>
        <v>47270686</v>
      </c>
      <c r="I30" s="88"/>
      <c r="J30" s="89">
        <v>80601925</v>
      </c>
      <c r="K30" s="88">
        <v>80601925</v>
      </c>
      <c r="L30" s="88"/>
      <c r="M30" s="42">
        <v>21409</v>
      </c>
      <c r="N30" s="42">
        <v>21498</v>
      </c>
      <c r="O30" s="42">
        <v>21601</v>
      </c>
      <c r="P30" s="42">
        <v>22101</v>
      </c>
      <c r="Q30" s="42">
        <v>22102</v>
      </c>
      <c r="R30" s="42">
        <v>22103</v>
      </c>
      <c r="S30" s="42">
        <v>22106</v>
      </c>
      <c r="T30" s="42">
        <v>22113</v>
      </c>
      <c r="U30" s="42">
        <v>22204</v>
      </c>
      <c r="V30" s="42">
        <v>22207</v>
      </c>
      <c r="W30" s="42">
        <v>22208</v>
      </c>
      <c r="X30" s="42">
        <v>22501</v>
      </c>
      <c r="Y30" s="42">
        <v>22502</v>
      </c>
      <c r="Z30" s="42">
        <v>22503</v>
      </c>
      <c r="AA30" s="42">
        <v>22504</v>
      </c>
      <c r="AB30" s="42">
        <v>22111</v>
      </c>
    </row>
    <row r="31" spans="2:28" x14ac:dyDescent="0.3">
      <c r="B31" s="45"/>
      <c r="C31" s="44"/>
      <c r="D31" s="22"/>
      <c r="E31" s="40"/>
      <c r="F31" s="150"/>
      <c r="G31" s="89"/>
      <c r="H31" s="88"/>
      <c r="I31" s="88"/>
      <c r="J31" s="89"/>
      <c r="K31" s="88"/>
      <c r="L31" s="88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</row>
    <row r="32" spans="2:28" x14ac:dyDescent="0.3">
      <c r="B32" s="12"/>
      <c r="C32" s="36" t="s">
        <v>141</v>
      </c>
      <c r="D32" s="22"/>
      <c r="E32" s="38"/>
      <c r="F32" s="150"/>
      <c r="G32" s="89"/>
      <c r="H32" s="88"/>
      <c r="I32" s="88">
        <f>SUM(H33:H45)</f>
        <v>0</v>
      </c>
      <c r="J32" s="89"/>
      <c r="K32" s="88"/>
      <c r="L32" s="88">
        <v>0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</row>
    <row r="33" spans="2:28" x14ac:dyDescent="0.3">
      <c r="B33" s="45" t="s">
        <v>9</v>
      </c>
      <c r="C33" s="44"/>
      <c r="D33" s="22"/>
      <c r="E33" s="40"/>
      <c r="F33" s="150"/>
      <c r="G33" s="89"/>
      <c r="H33" s="88"/>
      <c r="I33" s="88"/>
      <c r="J33" s="89"/>
      <c r="K33" s="88"/>
      <c r="L33" s="88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</row>
    <row r="34" spans="2:28" x14ac:dyDescent="0.3">
      <c r="B34" s="12"/>
      <c r="C34" s="22"/>
      <c r="D34" s="36" t="s">
        <v>12</v>
      </c>
      <c r="E34" s="35"/>
      <c r="F34" s="150"/>
      <c r="G34" s="89"/>
      <c r="H34" s="88">
        <f>SUM(G35:G36)</f>
        <v>0</v>
      </c>
      <c r="I34" s="88"/>
      <c r="J34" s="89"/>
      <c r="K34" s="88">
        <v>0</v>
      </c>
      <c r="L34" s="88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</row>
    <row r="35" spans="2:28" hidden="1" outlineLevel="1" x14ac:dyDescent="0.3">
      <c r="B35" s="12"/>
      <c r="C35" s="22"/>
      <c r="E35" s="41" t="s">
        <v>147</v>
      </c>
      <c r="F35" s="17"/>
      <c r="G35" s="89">
        <f>SUMIF(Consolidado!H:H,A35,Consolidado!F:F)+SUMIF(Consolidado!I:I,M35,Consolidado!F:F)+SUMIF(Consolidado!I:I,N35,Consolidado!F:F)+SUMIF(Consolidado!I:I,O35,Consolidado!F:F)+SUMIF(Consolidado!I:I,P35,Consolidado!F:F)+SUMIF(Consolidado!I:I,Q35,Consolidado!F:F)+SUMIF(Consolidado!I:I,R35,Consolidado!F:F)+SUMIF(Consolidado!I:I,S35,Consolidado!F:F)+SUMIF(Consolidado!I:I,T35,Consolidado!F:F)+SUMIF(Consolidado!I:I,U35,Consolidado!F:F)+SUMIF(Consolidado!I:I,V35,Consolidado!F:F)+SUMIF(Consolidado!I:I,W35,Consolidado!F:F)+SUMIF(Consolidado!I:I,X35,Consolidado!F:F)+SUMIF(Consolidado!I:I,Y35,Consolidado!F:F)+SUMIF(Consolidado!I:I,Z35,Consolidado!F:F)+SUMIF(Consolidado!I:I,AA35,Consolidado!F:F)+SUMIF(Consolidado!I:I,AB35,Consolidado!F:F)</f>
        <v>0</v>
      </c>
      <c r="H35" s="88"/>
      <c r="I35" s="88"/>
      <c r="J35" s="89">
        <v>0</v>
      </c>
      <c r="K35" s="88"/>
      <c r="L35" s="88"/>
      <c r="M35" s="42">
        <v>23113</v>
      </c>
      <c r="N35" s="42">
        <v>23114</v>
      </c>
      <c r="O35" s="42">
        <v>23115</v>
      </c>
      <c r="P35" s="42">
        <v>23117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</row>
    <row r="36" spans="2:28" hidden="1" outlineLevel="1" x14ac:dyDescent="0.3">
      <c r="B36" s="12"/>
      <c r="C36" s="22"/>
      <c r="E36" s="41" t="s">
        <v>148</v>
      </c>
      <c r="F36" s="17"/>
      <c r="G36" s="89">
        <f>SUMIF(Consolidado!H:H,A36,Consolidado!F:F)+SUMIF(Consolidado!I:I,M36,Consolidado!F:F)+SUMIF(Consolidado!I:I,N36,Consolidado!F:F)+SUMIF(Consolidado!I:I,O36,Consolidado!F:F)+SUMIF(Consolidado!I:I,P36,Consolidado!F:F)+SUMIF(Consolidado!I:I,Q36,Consolidado!F:F)+SUMIF(Consolidado!I:I,R36,Consolidado!F:F)+SUMIF(Consolidado!I:I,S36,Consolidado!F:F)+SUMIF(Consolidado!I:I,T36,Consolidado!F:F)+SUMIF(Consolidado!I:I,U36,Consolidado!F:F)+SUMIF(Consolidado!I:I,V36,Consolidado!F:F)+SUMIF(Consolidado!I:I,W36,Consolidado!F:F)+SUMIF(Consolidado!I:I,X36,Consolidado!F:F)+SUMIF(Consolidado!I:I,Y36,Consolidado!F:F)+SUMIF(Consolidado!I:I,Z36,Consolidado!F:F)+SUMIF(Consolidado!I:I,AA36,Consolidado!F:F)+SUMIF(Consolidado!I:I,AB36,Consolidado!F:F)</f>
        <v>0</v>
      </c>
      <c r="H36" s="88"/>
      <c r="I36" s="88"/>
      <c r="J36" s="89">
        <v>0</v>
      </c>
      <c r="K36" s="88"/>
      <c r="L36" s="88"/>
      <c r="M36" s="42">
        <v>23209</v>
      </c>
      <c r="N36" s="42">
        <v>23210</v>
      </c>
      <c r="O36" s="42">
        <v>23211</v>
      </c>
      <c r="P36" s="42">
        <v>23212</v>
      </c>
      <c r="Q36" s="42">
        <v>23213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2:28" collapsed="1" x14ac:dyDescent="0.3">
      <c r="B37" s="12"/>
      <c r="C37" s="22"/>
      <c r="D37" s="39"/>
      <c r="E37" s="40"/>
      <c r="F37" s="17"/>
      <c r="G37" s="89"/>
      <c r="H37" s="88"/>
      <c r="I37" s="88"/>
      <c r="J37" s="89"/>
      <c r="K37" s="88"/>
      <c r="L37" s="88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</row>
    <row r="38" spans="2:28" x14ac:dyDescent="0.3">
      <c r="B38" s="12"/>
      <c r="D38" s="36" t="s">
        <v>11</v>
      </c>
      <c r="E38" s="22"/>
      <c r="F38" s="17"/>
      <c r="G38" s="89"/>
      <c r="H38" s="88">
        <f>SUM(G39:G44)</f>
        <v>0</v>
      </c>
      <c r="I38" s="88"/>
      <c r="J38" s="89"/>
      <c r="K38" s="88">
        <v>0</v>
      </c>
      <c r="L38" s="88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</row>
    <row r="39" spans="2:28" hidden="1" outlineLevel="1" x14ac:dyDescent="0.3">
      <c r="B39" s="12"/>
      <c r="D39" s="41"/>
      <c r="E39" s="41" t="s">
        <v>135</v>
      </c>
      <c r="F39" s="17"/>
      <c r="G39" s="89">
        <f>SUMIF(Consolidado!H:H,A39,Consolidado!F:F)+SUMIF(Consolidado!I:I,M39,Consolidado!F:F)+SUMIF(Consolidado!I:I,N39,Consolidado!F:F)+SUMIF(Consolidado!I:I,O39,Consolidado!F:F)+SUMIF(Consolidado!I:I,P39,Consolidado!F:F)+SUMIF(Consolidado!I:I,Q39,Consolidado!F:F)+SUMIF(Consolidado!I:I,R39,Consolidado!F:F)+SUMIF(Consolidado!I:I,S39,Consolidado!F:F)+SUMIF(Consolidado!I:I,T39,Consolidado!F:F)+SUMIF(Consolidado!I:I,U39,Consolidado!F:F)+SUMIF(Consolidado!I:I,V39,Consolidado!F:F)+SUMIF(Consolidado!I:I,W39,Consolidado!F:F)+SUMIF(Consolidado!I:I,X39,Consolidado!F:F)+SUMIF(Consolidado!I:I,Y39,Consolidado!F:F)+SUMIF(Consolidado!I:I,Z39,Consolidado!F:F)+SUMIF(Consolidado!I:I,AA39,Consolidado!F:F)+SUMIF(Consolidado!I:I,AB39,Consolidado!F:F)</f>
        <v>0</v>
      </c>
      <c r="H39" s="88"/>
      <c r="I39" s="88"/>
      <c r="J39" s="89">
        <v>0</v>
      </c>
      <c r="K39" s="88"/>
      <c r="L39" s="88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</row>
    <row r="40" spans="2:28" hidden="1" outlineLevel="1" x14ac:dyDescent="0.3">
      <c r="B40" s="12"/>
      <c r="D40" s="41"/>
      <c r="E40" s="41" t="s">
        <v>136</v>
      </c>
      <c r="F40" s="17"/>
      <c r="G40" s="89">
        <f>SUMIF(Consolidado!H:H,A40,Consolidado!F:F)+SUMIF(Consolidado!I:I,M40,Consolidado!F:F)+SUMIF(Consolidado!I:I,N40,Consolidado!F:F)+SUMIF(Consolidado!I:I,O40,Consolidado!F:F)+SUMIF(Consolidado!I:I,P40,Consolidado!F:F)+SUMIF(Consolidado!I:I,Q40,Consolidado!F:F)+SUMIF(Consolidado!I:I,R40,Consolidado!F:F)+SUMIF(Consolidado!I:I,S40,Consolidado!F:F)+SUMIF(Consolidado!I:I,T40,Consolidado!F:F)+SUMIF(Consolidado!I:I,U40,Consolidado!F:F)+SUMIF(Consolidado!I:I,V40,Consolidado!F:F)+SUMIF(Consolidado!I:I,W40,Consolidado!F:F)+SUMIF(Consolidado!I:I,X40,Consolidado!F:F)+SUMIF(Consolidado!I:I,Y40,Consolidado!F:F)+SUMIF(Consolidado!I:I,Z40,Consolidado!F:F)+SUMIF(Consolidado!I:I,AA40,Consolidado!F:F)+SUMIF(Consolidado!I:I,AB40,Consolidado!F:F)</f>
        <v>0</v>
      </c>
      <c r="H40" s="88"/>
      <c r="I40" s="88"/>
      <c r="J40" s="89">
        <v>0</v>
      </c>
      <c r="K40" s="88"/>
      <c r="L40" s="88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</row>
    <row r="41" spans="2:28" hidden="1" outlineLevel="1" x14ac:dyDescent="0.3">
      <c r="B41" s="12"/>
      <c r="D41" s="41"/>
      <c r="E41" s="41" t="s">
        <v>134</v>
      </c>
      <c r="F41" s="17"/>
      <c r="G41" s="89">
        <f>SUMIF(Consolidado!H:H,A41,Consolidado!F:F)+SUMIF(Consolidado!I:I,M41,Consolidado!F:F)+SUMIF(Consolidado!I:I,N41,Consolidado!F:F)+SUMIF(Consolidado!I:I,O41,Consolidado!F:F)+SUMIF(Consolidado!I:I,P41,Consolidado!F:F)+SUMIF(Consolidado!I:I,Q41,Consolidado!F:F)+SUMIF(Consolidado!I:I,R41,Consolidado!F:F)+SUMIF(Consolidado!I:I,S41,Consolidado!F:F)+SUMIF(Consolidado!I:I,T41,Consolidado!F:F)+SUMIF(Consolidado!I:I,U41,Consolidado!F:F)+SUMIF(Consolidado!I:I,V41,Consolidado!F:F)+SUMIF(Consolidado!I:I,W41,Consolidado!F:F)+SUMIF(Consolidado!I:I,X41,Consolidado!F:F)+SUMIF(Consolidado!I:I,Y41,Consolidado!F:F)+SUMIF(Consolidado!I:I,Z41,Consolidado!F:F)+SUMIF(Consolidado!I:I,AA41,Consolidado!F:F)+SUMIF(Consolidado!I:I,AB41,Consolidado!F:F)</f>
        <v>0</v>
      </c>
      <c r="H41" s="88"/>
      <c r="I41" s="88"/>
      <c r="J41" s="89">
        <v>0</v>
      </c>
      <c r="K41" s="88"/>
      <c r="L41" s="88"/>
      <c r="M41" s="42">
        <v>22408</v>
      </c>
      <c r="N41" s="42">
        <v>22409</v>
      </c>
      <c r="O41" s="42">
        <v>22410</v>
      </c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</row>
    <row r="42" spans="2:28" hidden="1" outlineLevel="1" x14ac:dyDescent="0.3">
      <c r="B42" s="12"/>
      <c r="D42" s="41"/>
      <c r="E42" s="41" t="s">
        <v>137</v>
      </c>
      <c r="F42" s="17"/>
      <c r="G42" s="89">
        <f>SUMIF(Consolidado!H:H,A42,Consolidado!F:F)+SUMIF(Consolidado!I:I,M42,Consolidado!F:F)+SUMIF(Consolidado!I:I,N42,Consolidado!F:F)+SUMIF(Consolidado!I:I,O42,Consolidado!F:F)+SUMIF(Consolidado!I:I,P42,Consolidado!F:F)+SUMIF(Consolidado!I:I,Q42,Consolidado!F:F)+SUMIF(Consolidado!I:I,R42,Consolidado!F:F)+SUMIF(Consolidado!I:I,S42,Consolidado!F:F)+SUMIF(Consolidado!I:I,T42,Consolidado!F:F)+SUMIF(Consolidado!I:I,U42,Consolidado!F:F)+SUMIF(Consolidado!I:I,V42,Consolidado!F:F)+SUMIF(Consolidado!I:I,W42,Consolidado!F:F)+SUMIF(Consolidado!I:I,X42,Consolidado!F:F)+SUMIF(Consolidado!I:I,Y42,Consolidado!F:F)+SUMIF(Consolidado!I:I,Z42,Consolidado!F:F)+SUMIF(Consolidado!I:I,AA42,Consolidado!F:F)+SUMIF(Consolidado!I:I,AB42,Consolidado!F:F)</f>
        <v>0</v>
      </c>
      <c r="H42" s="88"/>
      <c r="I42" s="88"/>
      <c r="J42" s="89">
        <v>0</v>
      </c>
      <c r="K42" s="88"/>
      <c r="L42" s="88"/>
      <c r="M42" s="42">
        <v>22607</v>
      </c>
      <c r="N42" s="42">
        <v>22608</v>
      </c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</row>
    <row r="43" spans="2:28" hidden="1" outlineLevel="1" x14ac:dyDescent="0.3">
      <c r="B43" s="12"/>
      <c r="D43" s="41"/>
      <c r="E43" s="41" t="s">
        <v>138</v>
      </c>
      <c r="F43" s="17"/>
      <c r="G43" s="89">
        <f>SUMIF(Consolidado!H:H,A43,Consolidado!F:F)+SUMIF(Consolidado!I:I,M43,Consolidado!F:F)+SUMIF(Consolidado!I:I,N43,Consolidado!F:F)+SUMIF(Consolidado!I:I,O43,Consolidado!F:F)+SUMIF(Consolidado!I:I,P43,Consolidado!F:F)+SUMIF(Consolidado!I:I,Q43,Consolidado!F:F)+SUMIF(Consolidado!I:I,R43,Consolidado!F:F)+SUMIF(Consolidado!I:I,S43,Consolidado!F:F)+SUMIF(Consolidado!I:I,T43,Consolidado!F:F)+SUMIF(Consolidado!I:I,U43,Consolidado!F:F)+SUMIF(Consolidado!I:I,V43,Consolidado!F:F)+SUMIF(Consolidado!I:I,W43,Consolidado!F:F)+SUMIF(Consolidado!I:I,X43,Consolidado!F:F)+SUMIF(Consolidado!I:I,Y43,Consolidado!F:F)+SUMIF(Consolidado!I:I,Z43,Consolidado!F:F)+SUMIF(Consolidado!I:I,AA43,Consolidado!F:F)+SUMIF(Consolidado!I:I,AB43,Consolidado!F:F)</f>
        <v>0</v>
      </c>
      <c r="H43" s="88"/>
      <c r="I43" s="88"/>
      <c r="J43" s="89">
        <v>0</v>
      </c>
      <c r="K43" s="88"/>
      <c r="L43" s="88"/>
      <c r="M43" s="42">
        <v>2311002</v>
      </c>
      <c r="N43" s="42">
        <v>23116</v>
      </c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</row>
    <row r="44" spans="2:28" hidden="1" outlineLevel="1" x14ac:dyDescent="0.3">
      <c r="B44" s="12"/>
      <c r="D44" s="41"/>
      <c r="E44" s="41" t="s">
        <v>139</v>
      </c>
      <c r="F44" s="17"/>
      <c r="G44" s="89">
        <f>SUMIF(Consolidado!H:H,A44,Consolidado!F:F)+SUMIF(Consolidado!I:I,M44,Consolidado!F:F)+SUMIF(Consolidado!I:I,N44,Consolidado!F:F)+SUMIF(Consolidado!I:I,O44,Consolidado!F:F)+SUMIF(Consolidado!I:I,P44,Consolidado!F:F)+SUMIF(Consolidado!I:I,Q44,Consolidado!F:F)+SUMIF(Consolidado!I:I,R44,Consolidado!F:F)+SUMIF(Consolidado!I:I,S44,Consolidado!F:F)+SUMIF(Consolidado!I:I,T44,Consolidado!F:F)+SUMIF(Consolidado!I:I,U44,Consolidado!F:F)+SUMIF(Consolidado!I:I,V44,Consolidado!F:F)+SUMIF(Consolidado!I:I,W44,Consolidado!F:F)+SUMIF(Consolidado!I:I,X44,Consolidado!F:F)+SUMIF(Consolidado!I:I,Y44,Consolidado!F:F)+SUMIF(Consolidado!I:I,Z44,Consolidado!F:F)+SUMIF(Consolidado!I:I,AA44,Consolidado!F:F)+SUMIF(Consolidado!I:I,AB44,Consolidado!F:F)</f>
        <v>0</v>
      </c>
      <c r="H44" s="88"/>
      <c r="I44" s="88"/>
      <c r="J44" s="89">
        <v>0</v>
      </c>
      <c r="K44" s="88"/>
      <c r="L44" s="88"/>
      <c r="M44" s="42">
        <v>22205</v>
      </c>
      <c r="N44" s="42">
        <v>22206</v>
      </c>
      <c r="O44" s="42">
        <v>22210</v>
      </c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</row>
    <row r="45" spans="2:28" collapsed="1" x14ac:dyDescent="0.3">
      <c r="B45" s="12"/>
      <c r="D45" s="39" t="s">
        <v>9</v>
      </c>
      <c r="E45" s="44"/>
      <c r="F45" s="17"/>
      <c r="G45" s="89"/>
      <c r="H45" s="88"/>
      <c r="I45" s="88"/>
      <c r="J45" s="89"/>
      <c r="K45" s="88"/>
      <c r="L45" s="88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</row>
    <row r="46" spans="2:28" x14ac:dyDescent="0.3">
      <c r="B46" s="66"/>
      <c r="C46" s="50"/>
      <c r="D46" s="112" t="s">
        <v>7</v>
      </c>
      <c r="E46" s="65"/>
      <c r="F46" s="52"/>
      <c r="G46" s="105"/>
      <c r="H46" s="102"/>
      <c r="I46" s="102">
        <f>SUM(I11:I45)</f>
        <v>4299807482</v>
      </c>
      <c r="J46" s="105"/>
      <c r="K46" s="102"/>
      <c r="L46" s="102">
        <f>SUM(L11:L45)</f>
        <v>250442935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</row>
    <row r="47" spans="2:28" x14ac:dyDescent="0.3">
      <c r="B47" s="50"/>
      <c r="C47" s="50"/>
      <c r="D47" s="112"/>
      <c r="E47" s="50"/>
      <c r="F47" s="50"/>
      <c r="G47" s="116"/>
      <c r="H47" s="99"/>
      <c r="I47" s="99"/>
      <c r="J47" s="48"/>
      <c r="K47" s="48"/>
      <c r="L47" s="48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</row>
    <row r="48" spans="2:28" x14ac:dyDescent="0.3">
      <c r="B48" s="58"/>
      <c r="C48" s="32"/>
      <c r="D48" s="113"/>
      <c r="E48" s="114"/>
      <c r="F48" s="34"/>
      <c r="G48" s="115"/>
      <c r="H48" s="69"/>
      <c r="I48" s="69"/>
      <c r="J48" s="115"/>
      <c r="K48" s="69"/>
      <c r="L48" s="69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</row>
    <row r="49" spans="1:28" x14ac:dyDescent="0.3">
      <c r="B49" s="46" t="s">
        <v>96</v>
      </c>
      <c r="C49" s="22"/>
      <c r="D49" s="22"/>
      <c r="E49" s="40"/>
      <c r="F49" s="17"/>
      <c r="G49" s="111"/>
      <c r="H49" s="103"/>
      <c r="I49" s="88">
        <f>SUM(H50:H58)</f>
        <v>1024928389</v>
      </c>
      <c r="J49" s="111"/>
      <c r="K49" s="103"/>
      <c r="L49" s="88">
        <v>1024928389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</row>
    <row r="50" spans="1:28" x14ac:dyDescent="0.3">
      <c r="B50" s="12"/>
      <c r="C50" s="22"/>
      <c r="D50" s="39"/>
      <c r="E50" s="40"/>
      <c r="F50" s="17"/>
      <c r="G50" s="111"/>
      <c r="H50" s="103"/>
      <c r="I50" s="88"/>
      <c r="J50" s="111"/>
      <c r="K50" s="103"/>
      <c r="L50" s="88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x14ac:dyDescent="0.3">
      <c r="B51" s="12"/>
      <c r="C51" s="36" t="s">
        <v>8</v>
      </c>
      <c r="D51" s="22"/>
      <c r="E51" s="40"/>
      <c r="F51" s="17"/>
      <c r="G51" s="111"/>
      <c r="H51" s="103">
        <f>SUM(G53:G55)</f>
        <v>1024928389</v>
      </c>
      <c r="I51" s="88"/>
      <c r="J51" s="111"/>
      <c r="K51" s="103">
        <v>1024928389</v>
      </c>
      <c r="L51" s="88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</row>
    <row r="52" spans="1:28" x14ac:dyDescent="0.3">
      <c r="B52" s="12"/>
      <c r="C52" s="22"/>
      <c r="D52" s="39" t="s">
        <v>9</v>
      </c>
      <c r="E52" s="40"/>
      <c r="F52" s="17"/>
      <c r="G52" s="111"/>
      <c r="H52" s="103"/>
      <c r="I52" s="88"/>
      <c r="J52" s="111"/>
      <c r="K52" s="103"/>
      <c r="L52" s="88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</row>
    <row r="53" spans="1:28" x14ac:dyDescent="0.3">
      <c r="A53" s="6">
        <v>31101</v>
      </c>
      <c r="B53" s="12"/>
      <c r="C53" s="22"/>
      <c r="D53" s="41" t="s">
        <v>143</v>
      </c>
      <c r="E53" s="40"/>
      <c r="F53" s="17">
        <v>30</v>
      </c>
      <c r="G53" s="87">
        <f>SUMIF(Consolidado!I:I,A53,Consolidado!F:F)-SUMIF(Consolidado!I:I,A53,Consolidado!E:E)</f>
        <v>7618628179</v>
      </c>
      <c r="H53" s="103"/>
      <c r="I53" s="88"/>
      <c r="J53" s="87">
        <v>7618628179</v>
      </c>
      <c r="K53" s="103"/>
      <c r="L53" s="88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</row>
    <row r="54" spans="1:28" x14ac:dyDescent="0.3">
      <c r="A54" s="6">
        <v>31102</v>
      </c>
      <c r="B54" s="12"/>
      <c r="C54" s="22"/>
      <c r="D54" s="41" t="s">
        <v>144</v>
      </c>
      <c r="E54" s="40"/>
      <c r="F54" s="17"/>
      <c r="G54" s="87">
        <f>SUMIF(Consolidado!I:I,A54,Consolidado!F:F)-SUMIF(Consolidado!I:I,A54,Consolidado!E:E)</f>
        <v>-6593700790</v>
      </c>
      <c r="H54" s="103"/>
      <c r="I54" s="88"/>
      <c r="J54" s="87">
        <v>-7507224026</v>
      </c>
      <c r="K54" s="103"/>
      <c r="L54" s="88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</row>
    <row r="55" spans="1:28" x14ac:dyDescent="0.3">
      <c r="A55" s="6">
        <v>31103</v>
      </c>
      <c r="B55" s="12"/>
      <c r="C55" s="22"/>
      <c r="D55" s="41" t="s">
        <v>145</v>
      </c>
      <c r="E55" s="40"/>
      <c r="F55" s="17"/>
      <c r="G55" s="87">
        <f>SUMIF(Consolidado!I:I,A55,Consolidado!F:F)-SUMIF(Consolidado!I:I,A55,Consolidado!E:E)+1000</f>
        <v>1000</v>
      </c>
      <c r="H55" s="103"/>
      <c r="I55" s="88"/>
      <c r="J55" s="87">
        <v>913524236</v>
      </c>
      <c r="K55" s="103"/>
      <c r="L55" s="88"/>
      <c r="M55" s="42"/>
      <c r="N55" s="43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</row>
    <row r="56" spans="1:28" x14ac:dyDescent="0.3">
      <c r="B56" s="12"/>
      <c r="C56" s="22"/>
      <c r="D56" s="41"/>
      <c r="E56" s="40"/>
      <c r="F56" s="17"/>
      <c r="G56" s="111"/>
      <c r="H56" s="103"/>
      <c r="I56" s="88"/>
      <c r="J56" s="111"/>
      <c r="K56" s="103"/>
      <c r="L56" s="88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</row>
    <row r="57" spans="1:28" x14ac:dyDescent="0.3">
      <c r="B57" s="12"/>
      <c r="C57" s="48" t="s">
        <v>146</v>
      </c>
      <c r="D57" s="41"/>
      <c r="E57" s="40"/>
      <c r="F57" s="17"/>
      <c r="G57" s="17"/>
      <c r="H57" s="103">
        <f>SUM(G57)</f>
        <v>0</v>
      </c>
      <c r="I57" s="88"/>
      <c r="J57" s="17"/>
      <c r="K57" s="103">
        <v>0</v>
      </c>
      <c r="L57" s="88"/>
    </row>
    <row r="58" spans="1:28" x14ac:dyDescent="0.3">
      <c r="B58" s="12"/>
      <c r="C58" s="22"/>
      <c r="D58" s="41"/>
      <c r="E58" s="40"/>
      <c r="F58" s="17"/>
      <c r="G58" s="17"/>
      <c r="H58" s="103"/>
      <c r="I58" s="88"/>
      <c r="J58" s="17"/>
      <c r="K58" s="103"/>
      <c r="L58" s="88"/>
    </row>
    <row r="59" spans="1:28" x14ac:dyDescent="0.3">
      <c r="B59" s="49" t="s">
        <v>5</v>
      </c>
      <c r="C59" s="50"/>
      <c r="D59" s="50"/>
      <c r="E59" s="51"/>
      <c r="F59" s="52"/>
      <c r="G59" s="52"/>
      <c r="H59" s="101"/>
      <c r="I59" s="102">
        <f>I46+I49</f>
        <v>5324735871</v>
      </c>
      <c r="J59" s="52"/>
      <c r="K59" s="101"/>
      <c r="L59" s="102">
        <f>L46+L49</f>
        <v>1275371324</v>
      </c>
    </row>
    <row r="60" spans="1:28" x14ac:dyDescent="0.3">
      <c r="B60" s="29"/>
    </row>
    <row r="62" spans="1:28" x14ac:dyDescent="0.3">
      <c r="E62" s="6" t="s">
        <v>270</v>
      </c>
    </row>
  </sheetData>
  <mergeCells count="7">
    <mergeCell ref="M10:AB10"/>
    <mergeCell ref="B10:E10"/>
    <mergeCell ref="G10:I10"/>
    <mergeCell ref="J10:L10"/>
    <mergeCell ref="B6:L6"/>
    <mergeCell ref="B7:L7"/>
    <mergeCell ref="B8:L8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72" orientation="portrait" horizontalDpi="4294967293" verticalDpi="4294967294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4"/>
  <sheetViews>
    <sheetView showGridLines="0" zoomScale="80" zoomScaleNormal="80" workbookViewId="0">
      <selection activeCell="F10" sqref="F10"/>
    </sheetView>
  </sheetViews>
  <sheetFormatPr baseColWidth="10" defaultRowHeight="16.5" outlineLevelRow="1" outlineLevelCol="1" x14ac:dyDescent="0.3"/>
  <cols>
    <col min="1" max="1" width="7.42578125" style="6" bestFit="1" customWidth="1"/>
    <col min="2" max="4" width="2.7109375" style="6" customWidth="1"/>
    <col min="5" max="5" width="79" style="6" customWidth="1"/>
    <col min="6" max="7" width="17" style="6" customWidth="1"/>
    <col min="8" max="8" width="10.85546875" style="6" hidden="1" customWidth="1" outlineLevel="1"/>
    <col min="9" max="13" width="10" style="6" hidden="1" customWidth="1" outlineLevel="1"/>
    <col min="14" max="25" width="7.42578125" style="6" hidden="1" customWidth="1" outlineLevel="1"/>
    <col min="26" max="26" width="2.7109375" style="6" customWidth="1" collapsed="1"/>
    <col min="27" max="28" width="7.42578125" style="6" bestFit="1" customWidth="1"/>
    <col min="29" max="29" width="11.42578125" style="6"/>
    <col min="30" max="31" width="7.42578125" style="6" bestFit="1" customWidth="1"/>
    <col min="32" max="32" width="11.42578125" style="6"/>
    <col min="33" max="34" width="7.42578125" style="6" bestFit="1" customWidth="1"/>
    <col min="35" max="35" width="11.42578125" style="6"/>
    <col min="36" max="37" width="7.42578125" style="6" bestFit="1" customWidth="1"/>
    <col min="38" max="38" width="11.42578125" style="6"/>
    <col min="39" max="39" width="7.42578125" style="6" bestFit="1" customWidth="1"/>
    <col min="40" max="41" width="11.42578125" style="6"/>
    <col min="42" max="42" width="7.42578125" style="6" bestFit="1" customWidth="1"/>
    <col min="43" max="44" width="11.42578125" style="6"/>
    <col min="45" max="45" width="7.42578125" style="6" bestFit="1" customWidth="1"/>
    <col min="46" max="47" width="11.42578125" style="6"/>
    <col min="48" max="48" width="7.42578125" style="6" bestFit="1" customWidth="1"/>
    <col min="49" max="50" width="11.42578125" style="6"/>
    <col min="51" max="51" width="7.42578125" style="6" bestFit="1" customWidth="1"/>
    <col min="52" max="53" width="11.42578125" style="6"/>
    <col min="54" max="54" width="7.42578125" style="6" bestFit="1" customWidth="1"/>
    <col min="55" max="56" width="11.42578125" style="6"/>
    <col min="57" max="57" width="7.42578125" style="6" bestFit="1" customWidth="1"/>
    <col min="58" max="59" width="11.42578125" style="6"/>
    <col min="60" max="60" width="7.42578125" style="6" bestFit="1" customWidth="1"/>
    <col min="61" max="16384" width="11.42578125" style="6"/>
  </cols>
  <sheetData>
    <row r="1" spans="1:25" x14ac:dyDescent="0.3">
      <c r="I1" s="7"/>
      <c r="J1" s="7"/>
    </row>
    <row r="2" spans="1:25" x14ac:dyDescent="0.3">
      <c r="I2" s="7"/>
      <c r="J2" s="7"/>
    </row>
    <row r="3" spans="1:25" x14ac:dyDescent="0.3">
      <c r="I3" s="7"/>
      <c r="J3" s="7"/>
    </row>
    <row r="4" spans="1:25" x14ac:dyDescent="0.3">
      <c r="B4" s="8" t="s">
        <v>306</v>
      </c>
      <c r="F4" s="8"/>
      <c r="G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5" x14ac:dyDescent="0.3">
      <c r="B5" s="8" t="s">
        <v>17</v>
      </c>
      <c r="F5" s="8"/>
      <c r="G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5" x14ac:dyDescent="0.3">
      <c r="B6" s="244" t="s">
        <v>18</v>
      </c>
      <c r="C6" s="244"/>
      <c r="D6" s="244"/>
      <c r="E6" s="244"/>
      <c r="F6" s="244"/>
      <c r="G6" s="244"/>
      <c r="H6" s="54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5" x14ac:dyDescent="0.3">
      <c r="B7" s="245" t="str">
        <f>CONCATENATE("Desde el 01 de Enero al 31 de Diciembre de "," ",'Balance general (Activo)'!J1)</f>
        <v>Desde el 01 de Enero al 31 de Diciembre de  2019</v>
      </c>
      <c r="C7" s="245"/>
      <c r="D7" s="245"/>
      <c r="E7" s="245"/>
      <c r="F7" s="245"/>
      <c r="G7" s="245"/>
      <c r="H7" s="5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5" x14ac:dyDescent="0.3">
      <c r="B8" s="245" t="s">
        <v>3</v>
      </c>
      <c r="C8" s="245"/>
      <c r="D8" s="245"/>
      <c r="E8" s="245"/>
      <c r="F8" s="245"/>
      <c r="G8" s="245"/>
      <c r="H8" s="5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5" x14ac:dyDescent="0.3">
      <c r="B9" s="53"/>
      <c r="C9" s="53"/>
      <c r="D9" s="53"/>
      <c r="E9" s="53"/>
      <c r="F9" s="53"/>
      <c r="G9" s="181"/>
      <c r="H9" s="53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5" x14ac:dyDescent="0.3">
      <c r="B10" s="258" t="s">
        <v>1</v>
      </c>
      <c r="C10" s="259"/>
      <c r="D10" s="259"/>
      <c r="E10" s="260"/>
      <c r="F10" s="1" t="str">
        <f>CONCATENATE("31/12/",'Balance general (Activo)'!J1)</f>
        <v>31/12/2019</v>
      </c>
      <c r="G10" s="186" t="str">
        <f>CONCATENATE("31/12/",'Balance general (Activo)'!J1-1)</f>
        <v>31/12/2018</v>
      </c>
      <c r="H10" s="266" t="s">
        <v>129</v>
      </c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7"/>
    </row>
    <row r="11" spans="1:25" x14ac:dyDescent="0.3">
      <c r="B11" s="56"/>
      <c r="C11" s="57"/>
      <c r="D11" s="57"/>
      <c r="E11" s="33"/>
      <c r="F11" s="5"/>
      <c r="G11" s="2"/>
    </row>
    <row r="12" spans="1:25" ht="15" customHeight="1" x14ac:dyDescent="0.3">
      <c r="B12" s="59" t="s">
        <v>149</v>
      </c>
      <c r="C12" s="60"/>
      <c r="D12" s="60"/>
      <c r="E12" s="35"/>
      <c r="F12" s="2"/>
      <c r="G12" s="2"/>
    </row>
    <row r="13" spans="1:25" ht="15" customHeight="1" x14ac:dyDescent="0.3">
      <c r="B13" s="12"/>
      <c r="C13" s="61" t="s">
        <v>150</v>
      </c>
      <c r="D13" s="62"/>
      <c r="E13" s="35"/>
      <c r="F13" s="2"/>
      <c r="G13" s="2"/>
    </row>
    <row r="14" spans="1:25" ht="15" customHeight="1" x14ac:dyDescent="0.3">
      <c r="A14" s="6">
        <v>411</v>
      </c>
      <c r="B14" s="12"/>
      <c r="C14" s="22"/>
      <c r="D14" s="60" t="s">
        <v>156</v>
      </c>
      <c r="E14" s="35"/>
      <c r="F14" s="87">
        <f>SUMIF(Consolidado!H:H,A14,Consolidado!F:F)</f>
        <v>0</v>
      </c>
      <c r="G14" s="87">
        <v>0</v>
      </c>
    </row>
    <row r="15" spans="1:25" ht="15" customHeight="1" x14ac:dyDescent="0.3">
      <c r="A15" s="6">
        <v>421</v>
      </c>
      <c r="B15" s="12"/>
      <c r="C15" s="22"/>
      <c r="D15" s="60" t="s">
        <v>19</v>
      </c>
      <c r="E15" s="35"/>
      <c r="F15" s="87">
        <f>SUMIF(Consolidado!H:H,A15,Consolidado!F:F)</f>
        <v>0</v>
      </c>
      <c r="G15" s="87">
        <v>0</v>
      </c>
    </row>
    <row r="16" spans="1:25" ht="15" customHeight="1" x14ac:dyDescent="0.3">
      <c r="B16" s="12"/>
      <c r="C16" s="61" t="s">
        <v>21</v>
      </c>
      <c r="D16" s="62"/>
      <c r="E16" s="35"/>
      <c r="F16" s="87"/>
      <c r="G16" s="87"/>
    </row>
    <row r="17" spans="1:9" ht="15" customHeight="1" x14ac:dyDescent="0.3">
      <c r="A17" s="6">
        <v>441</v>
      </c>
      <c r="B17" s="12"/>
      <c r="C17" s="22"/>
      <c r="D17" s="60" t="s">
        <v>28</v>
      </c>
      <c r="E17" s="35"/>
      <c r="F17" s="87">
        <f>SUMIF(Consolidado!H:H,A17,Consolidado!F:F)</f>
        <v>0</v>
      </c>
      <c r="G17" s="87">
        <v>0</v>
      </c>
    </row>
    <row r="18" spans="1:9" ht="15" customHeight="1" x14ac:dyDescent="0.3">
      <c r="A18" s="6">
        <v>442</v>
      </c>
      <c r="B18" s="12"/>
      <c r="C18" s="22"/>
      <c r="D18" s="60" t="s">
        <v>157</v>
      </c>
      <c r="E18" s="35"/>
      <c r="F18" s="87">
        <f>SUMIF(Consolidado!H:H,A18,Consolidado!F:F)</f>
        <v>0</v>
      </c>
      <c r="G18" s="87">
        <v>0</v>
      </c>
    </row>
    <row r="19" spans="1:9" ht="15" customHeight="1" x14ac:dyDescent="0.3">
      <c r="A19" s="6">
        <v>443</v>
      </c>
      <c r="B19" s="12"/>
      <c r="C19" s="22"/>
      <c r="D19" s="60" t="s">
        <v>31</v>
      </c>
      <c r="E19" s="35"/>
      <c r="F19" s="87">
        <f>SUMIF(Consolidado!H:H,A19,Consolidado!F:F)+SUMIF(Consolidado!H:H,H19,Consolidado!F:F)</f>
        <v>409300478000</v>
      </c>
      <c r="G19" s="87">
        <v>387827188000</v>
      </c>
      <c r="H19" s="6">
        <v>444</v>
      </c>
    </row>
    <row r="20" spans="1:9" ht="15" customHeight="1" x14ac:dyDescent="0.3">
      <c r="B20" s="12"/>
      <c r="C20" s="61" t="s">
        <v>151</v>
      </c>
      <c r="D20" s="62"/>
      <c r="E20" s="35"/>
      <c r="F20" s="87"/>
      <c r="G20" s="87"/>
    </row>
    <row r="21" spans="1:9" ht="15" hidden="1" customHeight="1" outlineLevel="1" x14ac:dyDescent="0.3">
      <c r="B21" s="12"/>
      <c r="C21" s="22"/>
      <c r="D21" s="60" t="s">
        <v>158</v>
      </c>
      <c r="E21" s="35"/>
      <c r="F21" s="87">
        <f>SUMIF(Consolidado!H:H,A21,Consolidado!F:F)-SUMIF(Consolidado!H:H,H21,Consolidado!F:F)-SUMIF(Consolidado!I:I,I21,Consolidado!F:F)</f>
        <v>0</v>
      </c>
      <c r="G21" s="87">
        <v>0</v>
      </c>
      <c r="H21" s="43">
        <v>452</v>
      </c>
      <c r="I21" s="43">
        <v>55201</v>
      </c>
    </row>
    <row r="22" spans="1:9" ht="15" hidden="1" customHeight="1" outlineLevel="1" x14ac:dyDescent="0.3">
      <c r="B22" s="12"/>
      <c r="C22" s="22"/>
      <c r="D22" s="60" t="s">
        <v>159</v>
      </c>
      <c r="E22" s="35"/>
      <c r="F22" s="87">
        <f>SUMIF(Consolidado!H:H,A22,Consolidado!F:F)+SUMIF(Consolidado!H:H,H22,Consolidado!F:F)+SUMIF(Consolidado!I:I,I22,Consolidado!F:F)</f>
        <v>0</v>
      </c>
      <c r="G22" s="87">
        <v>0</v>
      </c>
      <c r="H22" s="43">
        <v>431</v>
      </c>
      <c r="I22" s="43">
        <v>55202</v>
      </c>
    </row>
    <row r="23" spans="1:9" ht="15" customHeight="1" collapsed="1" x14ac:dyDescent="0.3">
      <c r="B23" s="12"/>
      <c r="C23" s="61" t="s">
        <v>152</v>
      </c>
      <c r="D23" s="60"/>
      <c r="E23" s="35"/>
      <c r="F23" s="87"/>
      <c r="G23" s="87"/>
    </row>
    <row r="24" spans="1:9" ht="15" hidden="1" customHeight="1" outlineLevel="1" x14ac:dyDescent="0.3">
      <c r="B24" s="12"/>
      <c r="C24" s="22"/>
      <c r="D24" s="60" t="s">
        <v>160</v>
      </c>
      <c r="E24" s="35"/>
      <c r="F24" s="87">
        <f>SUMIF(Consolidado!H:H,A24,Consolidado!F:F)+SUMIF(Consolidado!I:I,H24,Consolidado!F:F)</f>
        <v>0</v>
      </c>
      <c r="G24" s="87">
        <v>0</v>
      </c>
      <c r="H24" s="6">
        <v>43301</v>
      </c>
    </row>
    <row r="25" spans="1:9" ht="15" customHeight="1" collapsed="1" x14ac:dyDescent="0.3">
      <c r="B25" s="12"/>
      <c r="C25" s="61" t="s">
        <v>153</v>
      </c>
      <c r="D25" s="60"/>
      <c r="E25" s="35"/>
      <c r="F25" s="87"/>
      <c r="G25" s="87"/>
    </row>
    <row r="26" spans="1:9" ht="15" hidden="1" customHeight="1" outlineLevel="1" x14ac:dyDescent="0.3">
      <c r="B26" s="12"/>
      <c r="C26" s="22"/>
      <c r="D26" s="60" t="s">
        <v>161</v>
      </c>
      <c r="E26" s="35"/>
      <c r="F26" s="87">
        <f>SUMIF(Consolidado!H:H,A26,Consolidado!F:F)+SUMIF(Consolidado!H:H,H26,Consolidado!F:F)-SUMIF(Consolidado!H:H,I26,Consolidado!E:E)</f>
        <v>0</v>
      </c>
      <c r="G26" s="87">
        <v>0</v>
      </c>
      <c r="H26" s="43">
        <v>453</v>
      </c>
      <c r="I26" s="43">
        <v>553</v>
      </c>
    </row>
    <row r="27" spans="1:9" ht="15" hidden="1" customHeight="1" outlineLevel="1" x14ac:dyDescent="0.3">
      <c r="B27" s="12"/>
      <c r="C27" s="22"/>
      <c r="D27" s="60" t="s">
        <v>162</v>
      </c>
      <c r="E27" s="35"/>
      <c r="F27" s="87">
        <f>SUMIF(Consolidado!H:H,A27,Consolidado!F:F)+SUMIF(Consolidado!H:H,H27,Consolidado!F:F)-SUMIF(Consolidado!H:H,I27,Consolidado!E:E)</f>
        <v>0</v>
      </c>
      <c r="G27" s="87">
        <v>0</v>
      </c>
      <c r="H27" s="43"/>
      <c r="I27" s="43"/>
    </row>
    <row r="28" spans="1:9" ht="15" hidden="1" customHeight="1" outlineLevel="1" x14ac:dyDescent="0.3">
      <c r="B28" s="12"/>
      <c r="C28" s="22"/>
      <c r="D28" s="60" t="s">
        <v>163</v>
      </c>
      <c r="E28" s="35"/>
      <c r="F28" s="87">
        <f>SUMIF(Consolidado!H:H,A28,Consolidado!F:F)+SUMIF(Consolidado!H:H,H28,Consolidado!F:F)-SUMIF(Consolidado!H:H,I28,Consolidado!E:E)</f>
        <v>0</v>
      </c>
      <c r="G28" s="87">
        <v>0</v>
      </c>
      <c r="H28" s="43">
        <v>455</v>
      </c>
      <c r="I28" s="43">
        <v>555</v>
      </c>
    </row>
    <row r="29" spans="1:9" ht="15" hidden="1" customHeight="1" outlineLevel="1" x14ac:dyDescent="0.3">
      <c r="B29" s="12"/>
      <c r="C29" s="22"/>
      <c r="D29" s="60" t="s">
        <v>164</v>
      </c>
      <c r="E29" s="35"/>
      <c r="F29" s="87">
        <f>SUMIF(Consolidado!H:H,A29,Consolidado!F:F)+SUMIF(Consolidado!H:H,H29,Consolidado!F:F)-SUMIF(Consolidado!H:H,I29,Consolidado!E:E)</f>
        <v>0</v>
      </c>
      <c r="G29" s="87">
        <v>0</v>
      </c>
      <c r="H29" s="43">
        <v>454</v>
      </c>
      <c r="I29" s="43">
        <v>554</v>
      </c>
    </row>
    <row r="30" spans="1:9" ht="15" hidden="1" customHeight="1" outlineLevel="1" x14ac:dyDescent="0.3">
      <c r="B30" s="12"/>
      <c r="C30" s="22"/>
      <c r="D30" s="60" t="s">
        <v>165</v>
      </c>
      <c r="E30" s="35"/>
      <c r="F30" s="87">
        <f>SUMIF(Consolidado!H:H,A30,Consolidado!F:F)+SUMIF(Consolidado!H:H,H30,Consolidado!F:F)-SUMIF(Consolidado!H:H,I30,Consolidado!E:E)</f>
        <v>0</v>
      </c>
      <c r="G30" s="87">
        <v>0</v>
      </c>
      <c r="H30" s="43">
        <v>456</v>
      </c>
      <c r="I30" s="43">
        <v>556</v>
      </c>
    </row>
    <row r="31" spans="1:9" ht="15" customHeight="1" collapsed="1" x14ac:dyDescent="0.3">
      <c r="B31" s="12"/>
      <c r="C31" s="61" t="s">
        <v>154</v>
      </c>
      <c r="D31" s="60"/>
      <c r="E31" s="35"/>
      <c r="F31" s="87"/>
      <c r="G31" s="87"/>
    </row>
    <row r="32" spans="1:9" ht="15" hidden="1" customHeight="1" outlineLevel="1" x14ac:dyDescent="0.3">
      <c r="B32" s="12"/>
      <c r="C32" s="22"/>
      <c r="D32" s="60" t="s">
        <v>166</v>
      </c>
      <c r="E32" s="35"/>
      <c r="F32" s="87">
        <f>SUMIF(Consolidado!H:H,A32,Consolidado!F:F)+SUMIF(Consolidado!I:I,H32,Consolidado!F:F)</f>
        <v>0</v>
      </c>
      <c r="G32" s="87">
        <v>0</v>
      </c>
      <c r="H32" s="6">
        <v>43302</v>
      </c>
      <c r="I32" s="6">
        <v>43304</v>
      </c>
    </row>
    <row r="33" spans="2:25" ht="15" hidden="1" customHeight="1" outlineLevel="1" x14ac:dyDescent="0.3">
      <c r="B33" s="12"/>
      <c r="C33" s="22"/>
      <c r="D33" s="60" t="s">
        <v>167</v>
      </c>
      <c r="E33" s="35"/>
      <c r="F33" s="87">
        <f>SUMIF(Consolidado!H:H,A33,Consolidado!F:F)+SUMIF(Consolidado!I:I,H33,Consolidado!F:F)</f>
        <v>0</v>
      </c>
      <c r="G33" s="87">
        <v>0</v>
      </c>
      <c r="H33" s="6">
        <v>46108</v>
      </c>
    </row>
    <row r="34" spans="2:25" ht="15" hidden="1" customHeight="1" outlineLevel="1" x14ac:dyDescent="0.3">
      <c r="B34" s="12"/>
      <c r="C34" s="22"/>
      <c r="D34" s="60" t="s">
        <v>65</v>
      </c>
      <c r="E34" s="35"/>
      <c r="F34" s="87">
        <f>SUMIF(Consolidado!H:H,A34,Consolidado!F:F)+SUMIF(Consolidado!I:I,H34,Consolidado!F:F)</f>
        <v>0</v>
      </c>
      <c r="G34" s="87">
        <v>0</v>
      </c>
      <c r="H34" s="6">
        <v>43303</v>
      </c>
    </row>
    <row r="35" spans="2:25" ht="15" hidden="1" customHeight="1" outlineLevel="1" x14ac:dyDescent="0.3">
      <c r="B35" s="12"/>
      <c r="C35" s="22"/>
      <c r="D35" s="60" t="s">
        <v>168</v>
      </c>
      <c r="E35" s="35"/>
      <c r="F35" s="87">
        <f>SUMIF(Consolidado!H:H,A35,Consolidado!F:F)+SUMIF(Consolidado!H:H,H35,Consolidado!F:F)-SUMIF(Consolidado!H:H,I35,Consolidado!E:E)</f>
        <v>0</v>
      </c>
      <c r="G35" s="87">
        <v>0</v>
      </c>
      <c r="H35" s="43">
        <v>451</v>
      </c>
      <c r="I35" s="43">
        <v>551</v>
      </c>
    </row>
    <row r="36" spans="2:25" ht="15" hidden="1" customHeight="1" outlineLevel="1" x14ac:dyDescent="0.3">
      <c r="B36" s="12"/>
      <c r="C36" s="22"/>
      <c r="D36" s="60" t="s">
        <v>169</v>
      </c>
      <c r="E36" s="35"/>
      <c r="F36" s="87">
        <f>SUMIF(Consolidado!H:H,A36,Consolidado!F:F)+SUMIF(Consolidado!I:I,H36,Consolidado!F:F)+SUMIF(Consolidado!I:I,I36,Consolidado!F:F)+SUMIF(Consolidado!I:I,J36,Consolidado!F:F)+SUMIF(Consolidado!I:I,K36,Consolidado!F:F)+SUMIF(Consolidado!I:I,L36,Consolidado!F:F)+SUMIF(Consolidado!I:I,M36,Consolidado!F:F)+SUMIF(Consolidado!I:I,N36,Consolidado!F:F)+SUMIF(Consolidado!I:I,O36,Consolidado!F:F)+SUMIF(Consolidado!I:I,P36,Consolidado!F:F)+SUMIF(Consolidado!I:I,Q36,Consolidado!F:F)</f>
        <v>0</v>
      </c>
      <c r="G36" s="87">
        <v>0</v>
      </c>
      <c r="H36" s="6">
        <v>46304</v>
      </c>
      <c r="I36" s="6">
        <v>46305</v>
      </c>
      <c r="J36" s="6">
        <v>46306</v>
      </c>
      <c r="K36" s="6">
        <v>46307</v>
      </c>
      <c r="L36" s="6">
        <v>46308</v>
      </c>
      <c r="M36" s="6">
        <v>46309</v>
      </c>
      <c r="N36" s="6">
        <v>46310</v>
      </c>
      <c r="O36" s="6">
        <v>46311</v>
      </c>
      <c r="P36" s="6">
        <v>46312</v>
      </c>
      <c r="Q36" s="6">
        <v>46313</v>
      </c>
    </row>
    <row r="37" spans="2:25" ht="15" customHeight="1" collapsed="1" x14ac:dyDescent="0.3">
      <c r="B37" s="12"/>
      <c r="C37" s="61" t="s">
        <v>155</v>
      </c>
      <c r="D37" s="60"/>
      <c r="E37" s="35"/>
      <c r="F37" s="87"/>
      <c r="G37" s="87"/>
    </row>
    <row r="38" spans="2:25" ht="15" hidden="1" customHeight="1" outlineLevel="1" x14ac:dyDescent="0.3">
      <c r="B38" s="12"/>
      <c r="C38" s="22"/>
      <c r="D38" s="60" t="s">
        <v>170</v>
      </c>
      <c r="E38" s="35"/>
      <c r="F38" s="87">
        <f>SUMIF(Consolidado!H:H,A38,Consolidado!F:F)+SUMIF(Consolidado!I:I,H38,Consolidado!F:F)+SUMIF(Consolidado!I:I,I38,Consolidado!F:F)+SUMIF(Consolidado!I:I,J38,Consolidado!F:F)+SUMIF(Consolidado!I:I,K38,Consolidado!F:F)+SUMIF(Consolidado!I:I,L38,Consolidado!F:F)+SUMIF(Consolidado!I:I,M38,Consolidado!F:F)+SUMIF(Consolidado!I:I,N38,Consolidado!F:F)+SUMIF(Consolidado!I:I,O38,Consolidado!F:F)+SUMIF(Consolidado!I:I,P38,Consolidado!F:F)+SUMIF(Consolidado!I:I,Q38,Consolidado!F:F)</f>
        <v>0</v>
      </c>
      <c r="G38" s="87">
        <v>0</v>
      </c>
      <c r="H38" s="6">
        <v>46102</v>
      </c>
    </row>
    <row r="39" spans="2:25" ht="15" customHeight="1" collapsed="1" x14ac:dyDescent="0.3">
      <c r="B39" s="12"/>
      <c r="C39" s="22"/>
      <c r="D39" s="60" t="s">
        <v>171</v>
      </c>
      <c r="E39" s="35"/>
      <c r="F39" s="87">
        <f>SUMIF(Consolidado!H:H,A39,Consolidado!F:F)+SUMIF(Consolidado!H:H,H39,Consolidado!F:F)+SUMIF(Consolidado!H:H,I39,Consolidado!F:F)+SUMIF(Consolidado!H:H,J39,Consolidado!F:F)+SUMIF(Consolidado!I:I,K39,Consolidado!F:F)+SUMIF(Consolidado!I:I,L39,Consolidado!F:F)+SUMIF(Consolidado!I:I,M39,Consolidado!F:F)+SUMIF(Consolidado!I:I,N39,Consolidado!F:F)+SUMIF(Consolidado!I:I,O39,Consolidado!F:F)+SUMIF(Consolidado!I:I,P39,Consolidado!F:F)+SUMIF(Consolidado!I:I,Q39,Consolidado!F:F)+SUMIF(Consolidado!I:I,R39,Consolidado!F:F)+SUMIF(Consolidado!I:I,S39,Consolidado!F:F)+SUMIF(Consolidado!I:I,T39,Consolidado!F:F)+SUMIF(Consolidado!I:I,U39,Consolidado!F:F)+SUMIF(Consolidado!I:I,V39,Consolidado!F:F)+SUMIF(Consolidado!I:I,W39,Consolidado!F:F)+SUMIF(Consolidado!I:I,X39,Consolidado!F:F)+SUMIF(Consolidado!I:I,Y39,Consolidado!F:F)</f>
        <v>8662769257</v>
      </c>
      <c r="G39" s="87">
        <v>10051118713</v>
      </c>
      <c r="H39" s="6">
        <v>462</v>
      </c>
      <c r="I39" s="6">
        <v>445</v>
      </c>
      <c r="J39" s="6">
        <v>463</v>
      </c>
      <c r="K39" s="6">
        <v>46101</v>
      </c>
      <c r="L39" s="6">
        <v>46104</v>
      </c>
      <c r="M39" s="6">
        <v>46110</v>
      </c>
      <c r="N39" s="6">
        <v>43309</v>
      </c>
      <c r="O39" s="43">
        <v>46304</v>
      </c>
      <c r="P39" s="43">
        <v>46305</v>
      </c>
      <c r="Q39" s="43">
        <v>46306</v>
      </c>
      <c r="R39" s="43">
        <v>46307</v>
      </c>
      <c r="S39" s="43">
        <v>46308</v>
      </c>
      <c r="T39" s="43">
        <v>46309</v>
      </c>
      <c r="U39" s="43">
        <v>46310</v>
      </c>
      <c r="V39" s="43">
        <v>46311</v>
      </c>
      <c r="W39" s="43">
        <v>46312</v>
      </c>
      <c r="X39" s="43">
        <v>46313</v>
      </c>
      <c r="Y39" s="43">
        <v>46328</v>
      </c>
    </row>
    <row r="40" spans="2:25" ht="15" customHeight="1" x14ac:dyDescent="0.3">
      <c r="B40" s="12"/>
      <c r="C40" s="22"/>
      <c r="D40" s="60"/>
      <c r="E40" s="35"/>
      <c r="F40" s="87"/>
      <c r="G40" s="87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2:25" ht="15" customHeight="1" x14ac:dyDescent="0.3">
      <c r="B41" s="85" t="s">
        <v>22</v>
      </c>
      <c r="C41" s="22"/>
      <c r="D41" s="60"/>
      <c r="E41" s="35"/>
      <c r="F41" s="103">
        <f>SUM(F12:F39)</f>
        <v>417963247257</v>
      </c>
      <c r="G41" s="103">
        <v>397878306713</v>
      </c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2:25" ht="15" customHeight="1" x14ac:dyDescent="0.3">
      <c r="B42" s="63"/>
      <c r="C42" s="268"/>
      <c r="D42" s="268"/>
      <c r="E42" s="35"/>
      <c r="F42" s="87"/>
      <c r="G42" s="87"/>
    </row>
    <row r="43" spans="2:25" ht="15" customHeight="1" x14ac:dyDescent="0.3">
      <c r="B43" s="59" t="s">
        <v>172</v>
      </c>
      <c r="C43" s="64"/>
      <c r="D43" s="64"/>
      <c r="E43" s="35"/>
      <c r="F43" s="103"/>
      <c r="G43" s="103"/>
    </row>
    <row r="44" spans="2:25" ht="15" customHeight="1" x14ac:dyDescent="0.3">
      <c r="B44" s="12"/>
      <c r="C44" s="61" t="s">
        <v>60</v>
      </c>
      <c r="D44" s="64"/>
      <c r="E44" s="35"/>
      <c r="F44" s="103"/>
      <c r="G44" s="103"/>
    </row>
    <row r="45" spans="2:25" ht="15" customHeight="1" x14ac:dyDescent="0.3">
      <c r="B45" s="12"/>
      <c r="C45" s="48"/>
      <c r="D45" s="60" t="s">
        <v>177</v>
      </c>
      <c r="E45" s="35"/>
      <c r="F45" s="87">
        <f>SUMIF(Consolidado!H:H,A45,Consolidado!E:E)+SUMIF(Consolidado!I:I,H45,Consolidado!E:E)</f>
        <v>325960735949</v>
      </c>
      <c r="G45" s="87">
        <v>312199354121</v>
      </c>
      <c r="H45" s="6">
        <v>53101</v>
      </c>
    </row>
    <row r="46" spans="2:25" ht="15" customHeight="1" x14ac:dyDescent="0.3">
      <c r="B46" s="12"/>
      <c r="C46" s="48"/>
      <c r="D46" s="60" t="s">
        <v>178</v>
      </c>
      <c r="E46" s="35"/>
      <c r="F46" s="87">
        <f>SUMIF(Consolidado!H:H,A46,Consolidado!E:E)+SUMIF(Consolidado!I:I,H46,Consolidado!E:E)</f>
        <v>71540335754</v>
      </c>
      <c r="G46" s="87">
        <v>69186132003</v>
      </c>
      <c r="H46" s="6">
        <v>53102</v>
      </c>
    </row>
    <row r="47" spans="2:25" ht="15" customHeight="1" x14ac:dyDescent="0.3">
      <c r="B47" s="12"/>
      <c r="C47" s="48"/>
      <c r="D47" s="60" t="s">
        <v>179</v>
      </c>
      <c r="E47" s="35"/>
      <c r="F47" s="87">
        <f>SUMIF(Consolidado!H:H,A47,Consolidado!E:E)+SUMIF(Consolidado!J:J,H47,Consolidado!E:E)+SUMIF(Consolidado!J:J,I47,Consolidado!E:E)</f>
        <v>585554157</v>
      </c>
      <c r="G47" s="87">
        <v>341435305</v>
      </c>
      <c r="H47" s="6">
        <v>5310301</v>
      </c>
      <c r="I47" s="6">
        <v>5310302</v>
      </c>
    </row>
    <row r="48" spans="2:25" ht="15" customHeight="1" x14ac:dyDescent="0.3">
      <c r="B48" s="12"/>
      <c r="C48" s="48"/>
      <c r="D48" s="60" t="s">
        <v>66</v>
      </c>
      <c r="E48" s="35"/>
      <c r="F48" s="87">
        <f>SUMIF(Consolidado!H:H,A48,Consolidado!E:E)+SUMIF(Consolidado!J:J,H48,Consolidado!E:E)+SUMIF(Consolidado!J:J,I48,Consolidado!E:E)+SUMIF(Consolidado!J:J,J48,Consolidado!E:E)+SUMIF(Consolidado!J:J,K48,Consolidado!E:E)+SUMIF(Consolidado!J:J,L48,Consolidado!E:E)+SUMIF(Consolidado!J:J,M48,Consolidado!E:E)+SUMIF(Consolidado!I:I,N48,Consolidado!E:E)</f>
        <v>17877341823</v>
      </c>
      <c r="G48" s="87">
        <v>15237862048</v>
      </c>
      <c r="H48" s="6">
        <v>5310303</v>
      </c>
      <c r="I48" s="6">
        <v>5310304</v>
      </c>
      <c r="J48" s="6">
        <v>5310305</v>
      </c>
      <c r="K48" s="6">
        <v>5310306</v>
      </c>
      <c r="L48" s="6">
        <v>5310307</v>
      </c>
      <c r="M48" s="6">
        <v>5310399</v>
      </c>
      <c r="N48" s="6">
        <v>53104</v>
      </c>
    </row>
    <row r="49" spans="1:17" ht="15" customHeight="1" x14ac:dyDescent="0.3">
      <c r="A49" s="6">
        <v>532</v>
      </c>
      <c r="B49" s="12"/>
      <c r="C49" s="61" t="s">
        <v>34</v>
      </c>
      <c r="D49" s="64"/>
      <c r="E49" s="35"/>
      <c r="F49" s="87">
        <f>SUMIF(Consolidado!H:H,A49,Consolidado!E:E)</f>
        <v>0</v>
      </c>
      <c r="G49" s="87">
        <v>0</v>
      </c>
    </row>
    <row r="50" spans="1:17" ht="15" customHeight="1" x14ac:dyDescent="0.3">
      <c r="B50" s="12"/>
      <c r="C50" s="61" t="s">
        <v>35</v>
      </c>
      <c r="D50" s="64"/>
      <c r="E50" s="35"/>
      <c r="F50" s="87">
        <f>SUMIF(Consolidado!H:H,A50,Consolidado!E:E)+SUMIF(Consolidado!H:H,H50,Consolidado!E:E)+SUMIF(Consolidado!H:H,I50,Consolidado!E:E)+SUMIF(Consolidado!H:H,J50,Consolidado!E:E)</f>
        <v>0</v>
      </c>
      <c r="G50" s="87">
        <v>0</v>
      </c>
      <c r="H50" s="6">
        <v>521</v>
      </c>
      <c r="I50" s="6">
        <v>522</v>
      </c>
      <c r="J50" s="6">
        <v>523</v>
      </c>
    </row>
    <row r="51" spans="1:17" ht="15" customHeight="1" x14ac:dyDescent="0.3">
      <c r="B51" s="12"/>
      <c r="C51" s="61" t="s">
        <v>23</v>
      </c>
      <c r="D51" s="64"/>
      <c r="E51" s="35"/>
      <c r="F51" s="87"/>
      <c r="G51" s="87"/>
    </row>
    <row r="52" spans="1:17" ht="15" hidden="1" customHeight="1" outlineLevel="1" x14ac:dyDescent="0.3">
      <c r="A52" s="6">
        <v>541</v>
      </c>
      <c r="B52" s="12"/>
      <c r="C52" s="48"/>
      <c r="D52" s="60" t="s">
        <v>28</v>
      </c>
      <c r="E52" s="35"/>
      <c r="F52" s="87">
        <f>SUMIF(Consolidado!H:H,A52,Consolidado!E:E)+SUMIF(Consolidado!I:I,H52,Consolidado!E:E)</f>
        <v>0</v>
      </c>
      <c r="G52" s="87">
        <v>0</v>
      </c>
    </row>
    <row r="53" spans="1:17" ht="15" hidden="1" customHeight="1" outlineLevel="1" x14ac:dyDescent="0.3">
      <c r="A53" s="6">
        <v>542</v>
      </c>
      <c r="B53" s="12"/>
      <c r="C53" s="48"/>
      <c r="D53" s="60" t="s">
        <v>157</v>
      </c>
      <c r="E53" s="35"/>
      <c r="F53" s="87">
        <f>SUMIF(Consolidado!H:H,A53,Consolidado!E:E)+SUMIF(Consolidado!I:I,H53,Consolidado!E:E)</f>
        <v>0</v>
      </c>
      <c r="G53" s="87">
        <v>0</v>
      </c>
    </row>
    <row r="54" spans="1:17" ht="15" hidden="1" customHeight="1" outlineLevel="1" x14ac:dyDescent="0.3">
      <c r="A54" s="6">
        <v>543</v>
      </c>
      <c r="B54" s="12"/>
      <c r="C54" s="48"/>
      <c r="D54" s="60" t="s">
        <v>31</v>
      </c>
      <c r="E54" s="35"/>
      <c r="F54" s="87">
        <f>SUMIF(Consolidado!H:H,A54,Consolidado!E:E)+SUMIF(Consolidado!H:H,H54,Consolidado!E:E)</f>
        <v>0</v>
      </c>
      <c r="G54" s="87">
        <v>0</v>
      </c>
      <c r="H54" s="6">
        <v>544</v>
      </c>
    </row>
    <row r="55" spans="1:17" ht="15" customHeight="1" collapsed="1" x14ac:dyDescent="0.3">
      <c r="B55" s="12"/>
      <c r="C55" s="61" t="s">
        <v>173</v>
      </c>
      <c r="D55" s="64"/>
      <c r="E55" s="35"/>
      <c r="F55" s="87"/>
      <c r="G55" s="87"/>
    </row>
    <row r="56" spans="1:17" ht="15" hidden="1" customHeight="1" outlineLevel="1" x14ac:dyDescent="0.3">
      <c r="B56" s="12"/>
      <c r="C56" s="48"/>
      <c r="D56" s="60" t="s">
        <v>180</v>
      </c>
      <c r="E56" s="35"/>
      <c r="F56" s="87">
        <f>SUMIF(Consolidado!H:H,A56,Consolidado!E:E)+SUMIF(Consolidado!I:I,H56,Consolidado!E:E)+SUMIF(Consolidado!I:I,I56,Consolidado!E:E)+SUMIF(Consolidado!I:I,J56,Consolidado!E:E)+SUMIF(Consolidado!I:I,K56,Consolidado!E:E)+SUMIF(Consolidado!I:I,L56,Consolidado!E:E)+SUMIF(Consolidado!I:I,M56,Consolidado!E:E)</f>
        <v>0</v>
      </c>
      <c r="G56" s="87">
        <v>0</v>
      </c>
      <c r="H56" s="6">
        <v>56321</v>
      </c>
      <c r="I56" s="6">
        <v>56322</v>
      </c>
      <c r="J56" s="6">
        <v>56323</v>
      </c>
      <c r="K56" s="6">
        <v>56324</v>
      </c>
      <c r="L56" s="6">
        <v>56325</v>
      </c>
      <c r="M56" s="6">
        <v>56326</v>
      </c>
    </row>
    <row r="57" spans="1:17" ht="15" hidden="1" customHeight="1" outlineLevel="1" x14ac:dyDescent="0.3">
      <c r="B57" s="12"/>
      <c r="C57" s="48"/>
      <c r="D57" s="60" t="s">
        <v>181</v>
      </c>
      <c r="E57" s="35"/>
      <c r="F57" s="87">
        <f>SUMIF(Consolidado!H:H,A57,Consolidado!E:E)+SUMIF(Consolidado!I:I,H57,Consolidado!E:E)+SUMIF(Consolidado!I:I,I57,Consolidado!E:E)+SUMIF(Consolidado!I:I,J57,Consolidado!E:E)+SUMIF(Consolidado!I:I,K57,Consolidado!E:E)+SUMIF(Consolidado!I:I,L57,Consolidado!E:E)+SUMIF(Consolidado!I:I,M57,Consolidado!E:E)</f>
        <v>0</v>
      </c>
      <c r="G57" s="87">
        <v>0</v>
      </c>
      <c r="H57" s="6">
        <v>56341</v>
      </c>
    </row>
    <row r="58" spans="1:17" ht="15" customHeight="1" collapsed="1" x14ac:dyDescent="0.3">
      <c r="B58" s="12"/>
      <c r="C58" s="61" t="s">
        <v>174</v>
      </c>
      <c r="D58" s="64"/>
      <c r="E58" s="35"/>
      <c r="F58" s="87">
        <f>SUMIF(Consolidado!H:H,A58,Consolidado!E:E)+SUMIF(Consolidado!I:I,H58,Consolidado!E:E)+SUMIF(Consolidado!I:I,I58,Consolidado!E:E)+SUMIF(Consolidado!I:I,J58,Consolidado!E:E)+SUMIF(Consolidado!I:I,K58,Consolidado!E:E)+SUMIF(Consolidado!I:I,L58,Consolidado!E:E)+SUMIF(Consolidado!I:I,M58,Consolidado!E:E)</f>
        <v>0</v>
      </c>
      <c r="G58" s="87">
        <v>0</v>
      </c>
      <c r="H58" s="6">
        <v>56363</v>
      </c>
      <c r="I58" s="6">
        <v>56364</v>
      </c>
      <c r="J58" s="6">
        <v>56365</v>
      </c>
      <c r="K58" s="6">
        <v>56366</v>
      </c>
      <c r="L58" s="6">
        <v>56368</v>
      </c>
    </row>
    <row r="59" spans="1:17" ht="15" customHeight="1" x14ac:dyDescent="0.3">
      <c r="B59" s="12"/>
      <c r="C59" s="61" t="s">
        <v>175</v>
      </c>
      <c r="D59" s="64"/>
      <c r="E59" s="35"/>
      <c r="F59" s="87">
        <f>SUMIF(Consolidado!H:H,A59,Consolidado!E:E)+SUMIF(Consolidado!I:I,H59,Consolidado!E:E)+SUMIF(Consolidado!I:I,I59,Consolidado!E:E)+SUMIF(Consolidado!I:I,J59,Consolidado!E:E)+SUMIF(Consolidado!I:I,K59,Consolidado!E:E)+SUMIF(Consolidado!I:I,L59,Consolidado!E:E)+SUMIF(Consolidado!I:I,M59,Consolidado!E:E)</f>
        <v>0</v>
      </c>
      <c r="G59" s="87">
        <v>0</v>
      </c>
      <c r="H59" s="6">
        <v>56350</v>
      </c>
      <c r="I59" s="6">
        <v>56351</v>
      </c>
      <c r="J59" s="6">
        <v>56352</v>
      </c>
      <c r="K59" s="6">
        <v>56353</v>
      </c>
      <c r="L59" s="6">
        <v>56354</v>
      </c>
      <c r="M59" s="6">
        <v>56355</v>
      </c>
      <c r="N59" s="6">
        <v>56356</v>
      </c>
      <c r="O59" s="6">
        <v>56357</v>
      </c>
      <c r="P59" s="6">
        <v>56359</v>
      </c>
      <c r="Q59" s="6">
        <v>56360</v>
      </c>
    </row>
    <row r="60" spans="1:17" ht="15" customHeight="1" x14ac:dyDescent="0.3">
      <c r="B60" s="12"/>
      <c r="C60" s="61" t="s">
        <v>176</v>
      </c>
      <c r="D60" s="64"/>
      <c r="E60" s="35"/>
      <c r="F60" s="87"/>
      <c r="G60" s="87"/>
    </row>
    <row r="61" spans="1:17" ht="15" hidden="1" customHeight="1" outlineLevel="1" x14ac:dyDescent="0.3">
      <c r="B61" s="12"/>
      <c r="C61" s="48"/>
      <c r="D61" s="60" t="s">
        <v>65</v>
      </c>
      <c r="E61" s="35"/>
      <c r="F61" s="87">
        <f>SUMIF(Consolidado!H:H,A61,Consolidado!E:E)+SUMIF(Consolidado!I:I,H61,Consolidado!E:E)+SUMIF(Consolidado!I:I,I61,Consolidado!E:E)+SUMIF(Consolidado!I:I,J61,Consolidado!E:E)+SUMIF(Consolidado!I:I,K61,Consolidado!E:E)+SUMIF(Consolidado!I:I,L61,Consolidado!E:E)+SUMIF(Consolidado!I:I,M61,Consolidado!E:E)</f>
        <v>0</v>
      </c>
      <c r="G61" s="87">
        <v>0</v>
      </c>
      <c r="H61" s="6">
        <v>53301</v>
      </c>
      <c r="I61" s="6">
        <v>53302</v>
      </c>
      <c r="J61" s="6">
        <v>53308</v>
      </c>
    </row>
    <row r="62" spans="1:17" ht="15" hidden="1" customHeight="1" outlineLevel="1" x14ac:dyDescent="0.3">
      <c r="B62" s="12"/>
      <c r="C62" s="48"/>
      <c r="D62" s="60" t="s">
        <v>182</v>
      </c>
      <c r="E62" s="35"/>
      <c r="F62" s="87">
        <f>SUMIF(Consolidado!H:H,A62,Consolidado!E:E)+SUMIF(Consolidado!I:I,H62,Consolidado!E:E)+SUMIF(Consolidado!I:I,I62,Consolidado!E:E)+SUMIF(Consolidado!I:I,J62,Consolidado!E:E)+SUMIF(Consolidado!I:I,K62,Consolidado!E:E)+SUMIF(Consolidado!I:I,L62,Consolidado!E:E)+SUMIF(Consolidado!I:I,M62,Consolidado!E:E)</f>
        <v>0</v>
      </c>
      <c r="G62" s="87">
        <v>0</v>
      </c>
      <c r="H62" s="6">
        <v>56358</v>
      </c>
    </row>
    <row r="63" spans="1:17" ht="15" hidden="1" customHeight="1" outlineLevel="1" x14ac:dyDescent="0.3">
      <c r="B63" s="12"/>
      <c r="C63" s="48"/>
      <c r="D63" s="60" t="s">
        <v>66</v>
      </c>
      <c r="E63" s="35"/>
      <c r="F63" s="87">
        <f>SUMIF(Consolidado!H:H,A63,Consolidado!E:E)+SUMIF(Consolidado!I:I,H63,Consolidado!E:E)+SUMIF(Consolidado!I:I,I63,Consolidado!E:E)+SUMIF(Consolidado!I:I,J63,Consolidado!E:E)+SUMIF(Consolidado!I:I,K63,Consolidado!E:E)+SUMIF(Consolidado!I:I,L63,Consolidado!E:E)+SUMIF(Consolidado!I:I,M63,Consolidado!E:E)</f>
        <v>0</v>
      </c>
      <c r="G63" s="87">
        <v>0</v>
      </c>
      <c r="H63" s="6">
        <v>53303</v>
      </c>
      <c r="I63" s="6">
        <v>53304</v>
      </c>
    </row>
    <row r="64" spans="1:17" ht="15" customHeight="1" collapsed="1" x14ac:dyDescent="0.3">
      <c r="B64" s="12"/>
      <c r="C64" s="61" t="s">
        <v>76</v>
      </c>
      <c r="D64" s="64"/>
      <c r="E64" s="35"/>
      <c r="F64" s="87">
        <f>SUMIF(Consolidado!H:H,A64,Consolidado!E:E)+SUMIF(Consolidado!H:H,H64,Consolidado!E:E)+SUMIF(Consolidado!H:H,I64,Consolidado!E:E)+SUMIF(Consolidado!H:H,J64,Consolidado!E:E)+SUMIF(Consolidado!H:H,K64,Consolidado!E:E)+SUMIF(Consolidado!I:I,L64,Consolidado!E:E)+SUMIF(Consolidado!I:I,M64,Consolidado!E:E)+SUMIF(Consolidado!I:I,N64,Consolidado!E:E)</f>
        <v>0</v>
      </c>
      <c r="G64" s="87">
        <v>0</v>
      </c>
      <c r="H64" s="6">
        <v>511</v>
      </c>
      <c r="I64" s="6">
        <v>545</v>
      </c>
      <c r="J64" s="6">
        <v>561</v>
      </c>
      <c r="K64" s="6">
        <v>571</v>
      </c>
      <c r="L64" s="6">
        <v>56303</v>
      </c>
      <c r="M64" s="6">
        <v>56371</v>
      </c>
      <c r="N64" s="6">
        <v>56399</v>
      </c>
    </row>
    <row r="65" spans="1:9" ht="15" customHeight="1" x14ac:dyDescent="0.3">
      <c r="B65" s="12"/>
      <c r="C65" s="61"/>
      <c r="D65" s="64"/>
      <c r="E65" s="35"/>
      <c r="F65" s="87"/>
      <c r="G65" s="87"/>
    </row>
    <row r="66" spans="1:9" ht="15" customHeight="1" x14ac:dyDescent="0.3">
      <c r="B66" s="85" t="s">
        <v>24</v>
      </c>
      <c r="C66" s="61"/>
      <c r="D66" s="64"/>
      <c r="E66" s="35"/>
      <c r="F66" s="103">
        <f>SUM(F43:F65)</f>
        <v>415963967683</v>
      </c>
      <c r="G66" s="103">
        <v>396964783477</v>
      </c>
    </row>
    <row r="67" spans="1:9" ht="15" customHeight="1" x14ac:dyDescent="0.3">
      <c r="B67" s="63"/>
      <c r="C67" s="64"/>
      <c r="D67" s="64"/>
      <c r="E67" s="35"/>
      <c r="F67" s="87"/>
      <c r="G67" s="87"/>
    </row>
    <row r="68" spans="1:9" ht="15" customHeight="1" x14ac:dyDescent="0.3">
      <c r="B68" s="59" t="s">
        <v>183</v>
      </c>
      <c r="C68" s="64"/>
      <c r="D68" s="64"/>
      <c r="E68" s="35"/>
      <c r="F68" s="87">
        <f>SUMIF(Consolidado!H:H,A68,Consolidado!E:E)+SUMIF(Consolidado!I:I,H68,Consolidado!E:E)+SUMIF(Consolidado!I:I,I68,Consolidado!E:E)+SUMIF(Consolidado!I:I,J68,Consolidado!E:E)+SUMIF(Consolidado!I:I,K68,Consolidado!E:E)+SUMIF(Consolidado!I:I,L68,Consolidado!E:E)+SUMIF(Consolidado!I:I,M68,Consolidado!E:E)</f>
        <v>0</v>
      </c>
      <c r="G68" s="87">
        <v>0</v>
      </c>
      <c r="H68" s="6">
        <v>56328</v>
      </c>
      <c r="I68" s="6">
        <v>46328</v>
      </c>
    </row>
    <row r="69" spans="1:9" ht="15" customHeight="1" x14ac:dyDescent="0.3">
      <c r="A69" s="6">
        <v>562</v>
      </c>
      <c r="B69" s="59" t="s">
        <v>184</v>
      </c>
      <c r="C69" s="64"/>
      <c r="D69" s="64"/>
      <c r="E69" s="35"/>
      <c r="F69" s="87">
        <f>SUMIF(Consolidado!H:H,A69,Consolidado!E:E)</f>
        <v>0</v>
      </c>
      <c r="G69" s="87">
        <v>0</v>
      </c>
    </row>
    <row r="70" spans="1:9" ht="15" customHeight="1" x14ac:dyDescent="0.3">
      <c r="B70" s="59"/>
      <c r="C70" s="64"/>
      <c r="D70" s="64"/>
      <c r="E70" s="35"/>
      <c r="F70" s="87"/>
      <c r="G70" s="87"/>
    </row>
    <row r="71" spans="1:9" ht="15" customHeight="1" x14ac:dyDescent="0.3">
      <c r="B71" s="59" t="s">
        <v>185</v>
      </c>
      <c r="C71" s="64"/>
      <c r="D71" s="64"/>
      <c r="E71" s="35"/>
      <c r="F71" s="103">
        <f>F41-F66+1000</f>
        <v>1999280574</v>
      </c>
      <c r="G71" s="103">
        <v>913524236</v>
      </c>
    </row>
    <row r="72" spans="1:9" ht="15" customHeight="1" x14ac:dyDescent="0.3">
      <c r="B72" s="121" t="s">
        <v>146</v>
      </c>
      <c r="C72" s="122"/>
      <c r="D72" s="122"/>
      <c r="E72" s="92"/>
      <c r="F72" s="93">
        <v>0</v>
      </c>
      <c r="G72" s="93">
        <v>0</v>
      </c>
    </row>
    <row r="74" spans="1:9" x14ac:dyDescent="0.3">
      <c r="E74" s="6" t="s">
        <v>270</v>
      </c>
    </row>
  </sheetData>
  <mergeCells count="6">
    <mergeCell ref="H10:Y10"/>
    <mergeCell ref="C42:D42"/>
    <mergeCell ref="B10:E10"/>
    <mergeCell ref="B6:G6"/>
    <mergeCell ref="B7:G7"/>
    <mergeCell ref="B8:G8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74" orientation="portrait" horizontalDpi="4294967293" verticalDpi="4294967294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showGridLines="0" topLeftCell="A52" zoomScale="80" zoomScaleNormal="80" workbookViewId="0">
      <selection activeCell="I56" sqref="I56"/>
    </sheetView>
  </sheetViews>
  <sheetFormatPr baseColWidth="10" defaultRowHeight="16.5" outlineLevelRow="1" x14ac:dyDescent="0.3"/>
  <cols>
    <col min="1" max="1" width="4.42578125" style="6" customWidth="1"/>
    <col min="2" max="4" width="2.7109375" style="6" customWidth="1"/>
    <col min="5" max="5" width="62.28515625" style="6" customWidth="1"/>
    <col min="6" max="9" width="13" style="6" customWidth="1"/>
    <col min="10" max="10" width="3.5703125" style="6" customWidth="1"/>
    <col min="11" max="11" width="7" style="6" customWidth="1"/>
    <col min="12" max="13" width="11.42578125" style="6"/>
    <col min="14" max="14" width="12" style="6" bestFit="1" customWidth="1"/>
    <col min="15" max="16384" width="11.42578125" style="6"/>
  </cols>
  <sheetData>
    <row r="1" spans="1:21" x14ac:dyDescent="0.3">
      <c r="H1" s="7"/>
      <c r="I1" s="7"/>
      <c r="J1" s="7"/>
    </row>
    <row r="2" spans="1:21" x14ac:dyDescent="0.3">
      <c r="H2" s="7"/>
      <c r="I2" s="7"/>
      <c r="J2" s="7"/>
    </row>
    <row r="3" spans="1:21" x14ac:dyDescent="0.3">
      <c r="H3" s="7"/>
      <c r="I3" s="7"/>
      <c r="J3" s="7"/>
    </row>
    <row r="4" spans="1:21" x14ac:dyDescent="0.3">
      <c r="B4" s="8" t="s">
        <v>306</v>
      </c>
      <c r="C4" s="8"/>
      <c r="D4" s="8"/>
      <c r="E4" s="8"/>
      <c r="I4" s="8"/>
      <c r="J4" s="8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3">
      <c r="B5" s="8" t="s">
        <v>17</v>
      </c>
      <c r="C5" s="8"/>
      <c r="D5" s="8"/>
      <c r="E5" s="8"/>
      <c r="I5" s="8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3">
      <c r="B6" s="244" t="s">
        <v>186</v>
      </c>
      <c r="C6" s="244"/>
      <c r="D6" s="244"/>
      <c r="E6" s="244"/>
      <c r="F6" s="244"/>
      <c r="G6" s="244"/>
      <c r="H6" s="244"/>
      <c r="I6" s="244"/>
      <c r="J6" s="182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3">
      <c r="B7" s="245" t="str">
        <f>CONCATENATE("Desde el 01 de Enero al 31 de Diciembre de "," ",'Balance general (Activo)'!J1)</f>
        <v>Desde el 01 de Enero al 31 de Diciembre de  2019</v>
      </c>
      <c r="C7" s="245"/>
      <c r="D7" s="245"/>
      <c r="E7" s="245"/>
      <c r="F7" s="245"/>
      <c r="G7" s="245"/>
      <c r="H7" s="245"/>
      <c r="I7" s="245"/>
      <c r="J7" s="183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x14ac:dyDescent="0.3">
      <c r="B8" s="245" t="s">
        <v>3</v>
      </c>
      <c r="C8" s="245"/>
      <c r="D8" s="245"/>
      <c r="E8" s="245"/>
      <c r="F8" s="245"/>
      <c r="G8" s="245"/>
      <c r="H8" s="245"/>
      <c r="I8" s="245"/>
      <c r="J8" s="183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B9" s="61"/>
      <c r="C9" s="104"/>
      <c r="D9" s="104"/>
      <c r="E9" s="53"/>
      <c r="F9" s="53"/>
      <c r="G9" s="53"/>
      <c r="H9" s="53"/>
      <c r="I9" s="53"/>
      <c r="J9" s="183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x14ac:dyDescent="0.3">
      <c r="A10" s="58"/>
      <c r="B10" s="58"/>
      <c r="C10" s="32"/>
      <c r="D10" s="32"/>
      <c r="E10" s="33"/>
      <c r="F10" s="33"/>
      <c r="G10" s="69"/>
      <c r="H10" s="69"/>
      <c r="I10" s="69"/>
      <c r="J10" s="48"/>
      <c r="K10" s="8"/>
    </row>
    <row r="11" spans="1:21" x14ac:dyDescent="0.3">
      <c r="A11" s="12"/>
      <c r="B11" s="70" t="s">
        <v>25</v>
      </c>
      <c r="C11" s="71"/>
      <c r="D11" s="71"/>
      <c r="E11" s="72"/>
      <c r="F11" s="179"/>
      <c r="G11" s="73"/>
      <c r="H11" s="74"/>
      <c r="I11" s="88">
        <f>SUM(H13:H56)</f>
        <v>1999280574</v>
      </c>
      <c r="J11" s="233"/>
    </row>
    <row r="12" spans="1:21" x14ac:dyDescent="0.3">
      <c r="A12" s="12"/>
      <c r="B12" s="75"/>
      <c r="C12" s="41"/>
      <c r="D12" s="41"/>
      <c r="E12" s="76"/>
      <c r="F12" s="179"/>
      <c r="G12" s="73"/>
      <c r="H12" s="74"/>
      <c r="I12" s="74"/>
      <c r="J12" s="48"/>
    </row>
    <row r="13" spans="1:21" x14ac:dyDescent="0.3">
      <c r="A13" s="12"/>
      <c r="B13" s="12"/>
      <c r="C13" s="71" t="s">
        <v>26</v>
      </c>
      <c r="D13" s="71"/>
      <c r="E13" s="72"/>
      <c r="F13" s="179"/>
      <c r="G13" s="88"/>
      <c r="H13" s="88">
        <f>SUM(G15:G35)+1000</f>
        <v>1999280574</v>
      </c>
      <c r="I13" s="88"/>
      <c r="J13" s="233"/>
    </row>
    <row r="14" spans="1:21" x14ac:dyDescent="0.3">
      <c r="A14" s="12"/>
      <c r="B14" s="12"/>
      <c r="C14" s="71"/>
      <c r="D14" s="71"/>
      <c r="E14" s="72"/>
      <c r="F14" s="179"/>
      <c r="G14" s="88"/>
      <c r="H14" s="88"/>
      <c r="I14" s="88"/>
      <c r="J14" s="233"/>
    </row>
    <row r="15" spans="1:21" x14ac:dyDescent="0.3">
      <c r="A15" s="12"/>
      <c r="B15" s="12"/>
      <c r="C15" s="22"/>
      <c r="D15" s="77" t="s">
        <v>20</v>
      </c>
      <c r="E15" s="78"/>
      <c r="F15" s="179"/>
      <c r="G15" s="88">
        <f>SUM(F16:F23)</f>
        <v>417963247257</v>
      </c>
      <c r="H15" s="88"/>
      <c r="I15" s="88"/>
      <c r="J15" s="233"/>
    </row>
    <row r="16" spans="1:21" hidden="1" outlineLevel="1" x14ac:dyDescent="0.3">
      <c r="A16" s="12"/>
      <c r="B16" s="12"/>
      <c r="C16" s="22"/>
      <c r="D16" s="22"/>
      <c r="E16" s="76" t="s">
        <v>27</v>
      </c>
      <c r="F16" s="89">
        <f>SUMIF(Consolidado!I:I,K16,Consolidado!D:D)</f>
        <v>0</v>
      </c>
      <c r="G16" s="88"/>
      <c r="H16" s="88"/>
      <c r="I16" s="88"/>
      <c r="J16" s="233"/>
      <c r="K16" s="6">
        <v>11501</v>
      </c>
    </row>
    <row r="17" spans="1:11" hidden="1" outlineLevel="1" x14ac:dyDescent="0.3">
      <c r="A17" s="12"/>
      <c r="B17" s="12"/>
      <c r="C17" s="22"/>
      <c r="D17" s="22"/>
      <c r="E17" s="76" t="s">
        <v>19</v>
      </c>
      <c r="F17" s="89">
        <f>SUMIF(Consolidado!I:I,K17,Consolidado!D:D)</f>
        <v>0</v>
      </c>
      <c r="G17" s="88"/>
      <c r="H17" s="88"/>
      <c r="I17" s="88"/>
      <c r="J17" s="233"/>
      <c r="K17" s="6">
        <v>11504</v>
      </c>
    </row>
    <row r="18" spans="1:11" hidden="1" outlineLevel="1" x14ac:dyDescent="0.3">
      <c r="A18" s="12"/>
      <c r="B18" s="12"/>
      <c r="C18" s="22"/>
      <c r="D18" s="22"/>
      <c r="E18" s="76" t="s">
        <v>28</v>
      </c>
      <c r="F18" s="89">
        <f>SUMIF(Consolidado!I:I,K18,Consolidado!D:D)</f>
        <v>0</v>
      </c>
      <c r="G18" s="88"/>
      <c r="H18" s="88"/>
      <c r="I18" s="88"/>
      <c r="J18" s="233"/>
      <c r="K18" s="6">
        <v>11505</v>
      </c>
    </row>
    <row r="19" spans="1:11" hidden="1" outlineLevel="1" x14ac:dyDescent="0.3">
      <c r="A19" s="12"/>
      <c r="B19" s="12"/>
      <c r="C19" s="22"/>
      <c r="D19" s="22"/>
      <c r="E19" s="76" t="s">
        <v>152</v>
      </c>
      <c r="F19" s="89">
        <f>SUMIF(Consolidado!I:I,K19,Consolidado!D:D)</f>
        <v>0</v>
      </c>
      <c r="G19" s="88"/>
      <c r="H19" s="88"/>
      <c r="I19" s="88"/>
      <c r="J19" s="233"/>
      <c r="K19" s="6">
        <v>11506</v>
      </c>
    </row>
    <row r="20" spans="1:11" hidden="1" outlineLevel="1" x14ac:dyDescent="0.3">
      <c r="A20" s="12"/>
      <c r="B20" s="12"/>
      <c r="C20" s="22"/>
      <c r="D20" s="22"/>
      <c r="E20" s="76" t="s">
        <v>29</v>
      </c>
      <c r="F20" s="89">
        <f>SUMIF(Consolidado!I:I,K20,Consolidado!D:D)</f>
        <v>0</v>
      </c>
      <c r="G20" s="88"/>
      <c r="H20" s="88"/>
      <c r="I20" s="88"/>
      <c r="J20" s="233"/>
      <c r="K20" s="6">
        <v>11507</v>
      </c>
    </row>
    <row r="21" spans="1:11" collapsed="1" x14ac:dyDescent="0.3">
      <c r="A21" s="12"/>
      <c r="B21" s="12"/>
      <c r="C21" s="22"/>
      <c r="D21" s="22"/>
      <c r="E21" s="76" t="s">
        <v>30</v>
      </c>
      <c r="F21" s="89">
        <f>SUMIF(Consolidado!I:I,K21,Consolidado!D:D)</f>
        <v>8662769257</v>
      </c>
      <c r="G21" s="88"/>
      <c r="H21" s="88"/>
      <c r="I21" s="88"/>
      <c r="J21" s="233"/>
      <c r="K21" s="6">
        <v>11508</v>
      </c>
    </row>
    <row r="22" spans="1:11" x14ac:dyDescent="0.3">
      <c r="A22" s="12"/>
      <c r="B22" s="12"/>
      <c r="C22" s="22"/>
      <c r="D22" s="22"/>
      <c r="E22" s="76" t="s">
        <v>31</v>
      </c>
      <c r="F22" s="89">
        <f>SUMIF(Consolidado!I:I,K22,Consolidado!D:D)</f>
        <v>409300478000</v>
      </c>
      <c r="G22" s="88"/>
      <c r="H22" s="88"/>
      <c r="I22" s="88"/>
      <c r="J22" s="233"/>
      <c r="K22" s="6">
        <v>11509</v>
      </c>
    </row>
    <row r="23" spans="1:11" x14ac:dyDescent="0.3">
      <c r="A23" s="12"/>
      <c r="B23" s="12"/>
      <c r="C23" s="22"/>
      <c r="D23" s="41"/>
      <c r="E23" s="76" t="s">
        <v>32</v>
      </c>
      <c r="F23" s="89">
        <f>SUMIF(Consolidado!I:I,K23,Consolidado!D:D)</f>
        <v>0</v>
      </c>
      <c r="G23" s="88"/>
      <c r="H23" s="88"/>
      <c r="I23" s="88"/>
      <c r="J23" s="233"/>
      <c r="K23" s="6">
        <v>11513</v>
      </c>
    </row>
    <row r="24" spans="1:11" x14ac:dyDescent="0.3">
      <c r="A24" s="12"/>
      <c r="B24" s="12"/>
      <c r="C24" s="22"/>
      <c r="D24" s="41"/>
      <c r="E24" s="76"/>
      <c r="F24" s="89"/>
      <c r="G24" s="88"/>
      <c r="H24" s="88"/>
      <c r="I24" s="88"/>
      <c r="J24" s="233"/>
    </row>
    <row r="25" spans="1:11" x14ac:dyDescent="0.3">
      <c r="A25" s="12"/>
      <c r="B25" s="12"/>
      <c r="C25" s="22"/>
      <c r="D25" s="77" t="s">
        <v>33</v>
      </c>
      <c r="E25" s="78"/>
      <c r="F25" s="89"/>
      <c r="G25" s="88">
        <f>SUM(F26:F35)</f>
        <v>-415963967683</v>
      </c>
      <c r="H25" s="88"/>
      <c r="I25" s="88"/>
      <c r="J25" s="233"/>
    </row>
    <row r="26" spans="1:11" x14ac:dyDescent="0.3">
      <c r="A26" s="12"/>
      <c r="B26" s="12"/>
      <c r="C26" s="22"/>
      <c r="D26" s="22"/>
      <c r="E26" s="76" t="s">
        <v>60</v>
      </c>
      <c r="F26" s="89">
        <f>-SUMIF(Consolidado!I:I,K26,Consolidado!C:C)</f>
        <v>-415963967683</v>
      </c>
      <c r="G26" s="88"/>
      <c r="H26" s="88"/>
      <c r="I26" s="88"/>
      <c r="J26" s="233"/>
      <c r="K26" s="6">
        <v>21521</v>
      </c>
    </row>
    <row r="27" spans="1:11" hidden="1" outlineLevel="1" x14ac:dyDescent="0.3">
      <c r="A27" s="12"/>
      <c r="B27" s="12"/>
      <c r="C27" s="22"/>
      <c r="D27" s="22"/>
      <c r="E27" s="76" t="s">
        <v>34</v>
      </c>
      <c r="F27" s="89">
        <f>-SUMIF(Consolidado!I:I,K27,Consolidado!C:C)</f>
        <v>0</v>
      </c>
      <c r="G27" s="88"/>
      <c r="H27" s="88"/>
      <c r="I27" s="88"/>
      <c r="J27" s="233"/>
      <c r="K27" s="6">
        <v>21522</v>
      </c>
    </row>
    <row r="28" spans="1:11" hidden="1" outlineLevel="1" x14ac:dyDescent="0.3">
      <c r="A28" s="12"/>
      <c r="B28" s="12"/>
      <c r="C28" s="22"/>
      <c r="D28" s="22"/>
      <c r="E28" s="76" t="s">
        <v>35</v>
      </c>
      <c r="F28" s="89">
        <f>-SUMIF(Consolidado!I:I,K28,Consolidado!C:C)</f>
        <v>0</v>
      </c>
      <c r="G28" s="88"/>
      <c r="H28" s="88"/>
      <c r="I28" s="88"/>
      <c r="J28" s="233"/>
      <c r="K28" s="6">
        <v>21523</v>
      </c>
    </row>
    <row r="29" spans="1:11" hidden="1" outlineLevel="1" x14ac:dyDescent="0.3">
      <c r="A29" s="12"/>
      <c r="B29" s="12"/>
      <c r="C29" s="22"/>
      <c r="D29" s="22"/>
      <c r="E29" s="76" t="s">
        <v>28</v>
      </c>
      <c r="F29" s="89">
        <f>-SUMIF(Consolidado!I:I,K29,Consolidado!C:C)</f>
        <v>0</v>
      </c>
      <c r="G29" s="88"/>
      <c r="H29" s="88"/>
      <c r="I29" s="88"/>
      <c r="J29" s="233"/>
      <c r="K29" s="6">
        <v>21524</v>
      </c>
    </row>
    <row r="30" spans="1:11" hidden="1" outlineLevel="1" x14ac:dyDescent="0.3">
      <c r="A30" s="12"/>
      <c r="B30" s="12"/>
      <c r="C30" s="22"/>
      <c r="D30" s="22"/>
      <c r="E30" s="76" t="s">
        <v>36</v>
      </c>
      <c r="F30" s="89">
        <f>-SUMIF(Consolidado!I:I,K30,Consolidado!C:C)</f>
        <v>0</v>
      </c>
      <c r="G30" s="88"/>
      <c r="H30" s="88"/>
      <c r="I30" s="88"/>
      <c r="J30" s="233"/>
      <c r="K30" s="6">
        <v>21525</v>
      </c>
    </row>
    <row r="31" spans="1:11" hidden="1" outlineLevel="1" x14ac:dyDescent="0.3">
      <c r="A31" s="12"/>
      <c r="B31" s="12"/>
      <c r="C31" s="22"/>
      <c r="D31" s="22"/>
      <c r="E31" s="76" t="s">
        <v>37</v>
      </c>
      <c r="F31" s="89">
        <f>-SUMIF(Consolidado!I:I,K31,Consolidado!C:C)</f>
        <v>0</v>
      </c>
      <c r="G31" s="88"/>
      <c r="H31" s="88"/>
      <c r="I31" s="88"/>
      <c r="J31" s="233"/>
      <c r="K31" s="6">
        <v>21526</v>
      </c>
    </row>
    <row r="32" spans="1:11" hidden="1" outlineLevel="1" x14ac:dyDescent="0.3">
      <c r="A32" s="12"/>
      <c r="B32" s="12"/>
      <c r="C32" s="22"/>
      <c r="D32" s="22"/>
      <c r="E32" s="76" t="s">
        <v>38</v>
      </c>
      <c r="F32" s="89">
        <f>-SUMIF(Consolidado!I:I,K32,Consolidado!C:C)</f>
        <v>0</v>
      </c>
      <c r="G32" s="88"/>
      <c r="H32" s="88"/>
      <c r="I32" s="88"/>
      <c r="J32" s="233"/>
      <c r="K32" s="6">
        <v>21527</v>
      </c>
    </row>
    <row r="33" spans="1:11" hidden="1" outlineLevel="1" x14ac:dyDescent="0.3">
      <c r="A33" s="12"/>
      <c r="B33" s="12"/>
      <c r="C33" s="22"/>
      <c r="D33" s="22"/>
      <c r="E33" s="76" t="s">
        <v>187</v>
      </c>
      <c r="F33" s="89">
        <f>-SUMIF(Consolidado!I:I,K33,Consolidado!C:C)</f>
        <v>0</v>
      </c>
      <c r="G33" s="88"/>
      <c r="H33" s="88"/>
      <c r="I33" s="88"/>
      <c r="J33" s="233"/>
      <c r="K33" s="6">
        <v>21528</v>
      </c>
    </row>
    <row r="34" spans="1:11" hidden="1" outlineLevel="1" x14ac:dyDescent="0.3">
      <c r="A34" s="12"/>
      <c r="B34" s="12"/>
      <c r="C34" s="22"/>
      <c r="D34" s="22"/>
      <c r="E34" s="76" t="s">
        <v>39</v>
      </c>
      <c r="F34" s="89">
        <f>-SUMIF(Consolidado!I:I,K34,Consolidado!C:C)</f>
        <v>0</v>
      </c>
      <c r="G34" s="88"/>
      <c r="H34" s="88"/>
      <c r="I34" s="88"/>
      <c r="J34" s="233"/>
      <c r="K34" s="6">
        <v>21533</v>
      </c>
    </row>
    <row r="35" spans="1:11" collapsed="1" x14ac:dyDescent="0.3">
      <c r="A35" s="12"/>
      <c r="B35" s="12"/>
      <c r="C35" s="22"/>
      <c r="D35" s="22"/>
      <c r="E35" s="35" t="s">
        <v>261</v>
      </c>
      <c r="F35" s="89">
        <f>-SUMIF(Consolidado!I:I,K35,Consolidado!C:C)</f>
        <v>0</v>
      </c>
      <c r="G35" s="88"/>
      <c r="H35" s="88"/>
      <c r="I35" s="88"/>
      <c r="J35" s="233"/>
      <c r="K35" s="6">
        <v>21534</v>
      </c>
    </row>
    <row r="36" spans="1:11" x14ac:dyDescent="0.3">
      <c r="A36" s="12"/>
      <c r="B36" s="12"/>
      <c r="C36" s="22"/>
      <c r="D36" s="41"/>
      <c r="E36" s="76"/>
      <c r="F36" s="89"/>
      <c r="G36" s="88"/>
      <c r="H36" s="88"/>
      <c r="I36" s="88"/>
      <c r="J36" s="233"/>
    </row>
    <row r="37" spans="1:11" x14ac:dyDescent="0.3">
      <c r="A37" s="12"/>
      <c r="B37" s="12"/>
      <c r="C37" s="71" t="s">
        <v>40</v>
      </c>
      <c r="D37" s="22"/>
      <c r="E37" s="72"/>
      <c r="F37" s="89"/>
      <c r="G37" s="88"/>
      <c r="H37" s="88">
        <f>SUM(G39:G49)</f>
        <v>0</v>
      </c>
      <c r="I37" s="88"/>
      <c r="J37" s="233"/>
    </row>
    <row r="38" spans="1:11" x14ac:dyDescent="0.3">
      <c r="A38" s="12"/>
      <c r="B38" s="12"/>
      <c r="C38" s="22"/>
      <c r="D38" s="41"/>
      <c r="E38" s="76"/>
      <c r="F38" s="89"/>
      <c r="G38" s="88"/>
      <c r="H38" s="88"/>
      <c r="I38" s="88"/>
      <c r="J38" s="233"/>
    </row>
    <row r="39" spans="1:11" x14ac:dyDescent="0.3">
      <c r="A39" s="12"/>
      <c r="B39" s="12"/>
      <c r="C39" s="22"/>
      <c r="D39" s="77" t="s">
        <v>41</v>
      </c>
      <c r="E39" s="78"/>
      <c r="F39" s="89"/>
      <c r="G39" s="88">
        <f>SUM(F40:F42)</f>
        <v>0</v>
      </c>
      <c r="H39" s="88"/>
      <c r="I39" s="88"/>
      <c r="J39" s="233"/>
    </row>
    <row r="40" spans="1:11" hidden="1" outlineLevel="1" x14ac:dyDescent="0.3">
      <c r="A40" s="12"/>
      <c r="B40" s="12"/>
      <c r="C40" s="22"/>
      <c r="D40" s="22"/>
      <c r="E40" s="76" t="s">
        <v>42</v>
      </c>
      <c r="F40" s="89">
        <f>SUMIF(Consolidado!I:I,K40,Consolidado!D:D)</f>
        <v>0</v>
      </c>
      <c r="G40" s="88"/>
      <c r="H40" s="88"/>
      <c r="I40" s="88"/>
      <c r="J40" s="233"/>
      <c r="K40" s="6">
        <v>11511</v>
      </c>
    </row>
    <row r="41" spans="1:11" hidden="1" outlineLevel="1" x14ac:dyDescent="0.3">
      <c r="A41" s="12"/>
      <c r="B41" s="12"/>
      <c r="C41" s="22"/>
      <c r="D41" s="22"/>
      <c r="E41" s="76" t="s">
        <v>43</v>
      </c>
      <c r="F41" s="89">
        <f>SUMIF(Consolidado!I:I,K41,Consolidado!D:D)</f>
        <v>0</v>
      </c>
      <c r="G41" s="88"/>
      <c r="H41" s="88"/>
      <c r="I41" s="88"/>
      <c r="J41" s="233"/>
      <c r="K41" s="6">
        <v>11510</v>
      </c>
    </row>
    <row r="42" spans="1:11" hidden="1" outlineLevel="1" x14ac:dyDescent="0.3">
      <c r="A42" s="12"/>
      <c r="B42" s="12"/>
      <c r="C42" s="22"/>
      <c r="D42" s="22"/>
      <c r="E42" s="76" t="s">
        <v>44</v>
      </c>
      <c r="F42" s="89">
        <f>SUMIF(Consolidado!I:I,K42,Consolidado!D:D)</f>
        <v>0</v>
      </c>
      <c r="G42" s="88"/>
      <c r="H42" s="88"/>
      <c r="I42" s="88"/>
      <c r="J42" s="233"/>
      <c r="K42" s="6">
        <v>11512</v>
      </c>
    </row>
    <row r="43" spans="1:11" collapsed="1" x14ac:dyDescent="0.3">
      <c r="A43" s="12"/>
      <c r="B43" s="12"/>
      <c r="C43" s="22"/>
      <c r="D43" s="41"/>
      <c r="E43" s="76"/>
      <c r="F43" s="89"/>
      <c r="G43" s="88"/>
      <c r="H43" s="88"/>
      <c r="I43" s="88"/>
      <c r="J43" s="233"/>
    </row>
    <row r="44" spans="1:11" x14ac:dyDescent="0.3">
      <c r="A44" s="12"/>
      <c r="B44" s="12"/>
      <c r="C44" s="22"/>
      <c r="D44" s="77" t="s">
        <v>45</v>
      </c>
      <c r="E44" s="78"/>
      <c r="F44" s="89"/>
      <c r="G44" s="88">
        <f>SUM(F45:F48)</f>
        <v>0</v>
      </c>
      <c r="H44" s="88"/>
      <c r="I44" s="88"/>
      <c r="J44" s="233"/>
    </row>
    <row r="45" spans="1:11" hidden="1" outlineLevel="1" x14ac:dyDescent="0.3">
      <c r="A45" s="12"/>
      <c r="B45" s="12"/>
      <c r="C45" s="22"/>
      <c r="D45" s="22"/>
      <c r="E45" s="76" t="s">
        <v>46</v>
      </c>
      <c r="F45" s="89">
        <f>-SUMIF(Consolidado!I:I,K45,Consolidado!C:C)</f>
        <v>0</v>
      </c>
      <c r="G45" s="88"/>
      <c r="H45" s="88"/>
      <c r="I45" s="88"/>
      <c r="J45" s="233"/>
      <c r="K45" s="6">
        <v>21530</v>
      </c>
    </row>
    <row r="46" spans="1:11" hidden="1" outlineLevel="1" x14ac:dyDescent="0.3">
      <c r="A46" s="12"/>
      <c r="B46" s="12"/>
      <c r="C46" s="22"/>
      <c r="D46" s="22"/>
      <c r="E46" s="76" t="s">
        <v>47</v>
      </c>
      <c r="F46" s="89">
        <f>-SUMIF(Consolidado!I:I,K46,Consolidado!C:C)</f>
        <v>0</v>
      </c>
      <c r="G46" s="88"/>
      <c r="H46" s="88"/>
      <c r="I46" s="88"/>
      <c r="J46" s="233"/>
      <c r="K46" s="6">
        <v>21529</v>
      </c>
    </row>
    <row r="47" spans="1:11" hidden="1" outlineLevel="1" x14ac:dyDescent="0.3">
      <c r="A47" s="12"/>
      <c r="B47" s="12"/>
      <c r="C47" s="22"/>
      <c r="D47" s="22"/>
      <c r="E47" s="76" t="s">
        <v>48</v>
      </c>
      <c r="F47" s="89">
        <f>-SUMIF(Consolidado!I:I,K47,Consolidado!C:C)</f>
        <v>0</v>
      </c>
      <c r="G47" s="88"/>
      <c r="H47" s="88"/>
      <c r="I47" s="88"/>
      <c r="J47" s="233"/>
      <c r="K47" s="6">
        <v>21531</v>
      </c>
    </row>
    <row r="48" spans="1:11" hidden="1" outlineLevel="1" x14ac:dyDescent="0.3">
      <c r="A48" s="12"/>
      <c r="B48" s="12"/>
      <c r="C48" s="22"/>
      <c r="D48" s="22"/>
      <c r="E48" s="76" t="s">
        <v>49</v>
      </c>
      <c r="F48" s="89">
        <f>-SUMIF(Consolidado!I:I,K48,Consolidado!C:C)</f>
        <v>0</v>
      </c>
      <c r="G48" s="88"/>
      <c r="H48" s="88"/>
      <c r="I48" s="88"/>
      <c r="J48" s="233"/>
      <c r="K48" s="6">
        <v>21532</v>
      </c>
    </row>
    <row r="49" spans="1:12" collapsed="1" x14ac:dyDescent="0.3">
      <c r="A49" s="12"/>
      <c r="B49" s="12"/>
      <c r="C49" s="22"/>
      <c r="D49" s="41"/>
      <c r="E49" s="76"/>
      <c r="F49" s="89"/>
      <c r="G49" s="88"/>
      <c r="H49" s="88"/>
      <c r="I49" s="88"/>
      <c r="J49" s="233"/>
    </row>
    <row r="50" spans="1:12" x14ac:dyDescent="0.3">
      <c r="A50" s="12"/>
      <c r="B50" s="12"/>
      <c r="C50" s="71" t="s">
        <v>190</v>
      </c>
      <c r="D50" s="22"/>
      <c r="E50" s="72"/>
      <c r="F50" s="89"/>
      <c r="G50" s="88"/>
      <c r="H50" s="88">
        <f>SUM(G52:G56)</f>
        <v>0</v>
      </c>
      <c r="I50" s="88"/>
      <c r="J50" s="233"/>
    </row>
    <row r="51" spans="1:12" x14ac:dyDescent="0.3">
      <c r="A51" s="12"/>
      <c r="B51" s="12"/>
      <c r="C51" s="22"/>
      <c r="D51" s="41"/>
      <c r="E51" s="76"/>
      <c r="F51" s="89"/>
      <c r="G51" s="88"/>
      <c r="H51" s="88"/>
      <c r="I51" s="88"/>
      <c r="J51" s="233"/>
    </row>
    <row r="52" spans="1:12" x14ac:dyDescent="0.3">
      <c r="A52" s="12"/>
      <c r="B52" s="12"/>
      <c r="C52" s="22"/>
      <c r="D52" s="77" t="s">
        <v>189</v>
      </c>
      <c r="E52" s="78"/>
      <c r="F52" s="89"/>
      <c r="G52" s="88"/>
      <c r="H52" s="88"/>
      <c r="I52" s="88"/>
      <c r="J52" s="233"/>
    </row>
    <row r="53" spans="1:12" x14ac:dyDescent="0.3">
      <c r="A53" s="12"/>
      <c r="B53" s="12"/>
      <c r="C53" s="22"/>
      <c r="D53" s="22"/>
      <c r="E53" s="76" t="s">
        <v>50</v>
      </c>
      <c r="F53" s="89">
        <f>SUMIF(Consolidado!I:I,K53,Consolidado!D:D)</f>
        <v>0</v>
      </c>
      <c r="G53" s="88">
        <f>SUM(F53)</f>
        <v>0</v>
      </c>
      <c r="H53" s="88"/>
      <c r="I53" s="88"/>
      <c r="J53" s="233"/>
      <c r="K53" s="6">
        <v>11514</v>
      </c>
    </row>
    <row r="54" spans="1:12" x14ac:dyDescent="0.3">
      <c r="A54" s="12"/>
      <c r="B54" s="12"/>
      <c r="C54" s="22"/>
      <c r="D54" s="41"/>
      <c r="E54" s="76"/>
      <c r="F54" s="89"/>
      <c r="G54" s="88"/>
      <c r="H54" s="88"/>
      <c r="I54" s="88"/>
      <c r="J54" s="233"/>
    </row>
    <row r="55" spans="1:12" x14ac:dyDescent="0.3">
      <c r="A55" s="12"/>
      <c r="B55" s="12"/>
      <c r="C55" s="22"/>
      <c r="D55" s="77" t="s">
        <v>188</v>
      </c>
      <c r="E55" s="78"/>
      <c r="F55" s="89"/>
      <c r="G55" s="88"/>
      <c r="H55" s="88"/>
      <c r="I55" s="88"/>
      <c r="J55" s="233"/>
    </row>
    <row r="56" spans="1:12" x14ac:dyDescent="0.3">
      <c r="A56" s="12"/>
      <c r="B56" s="12"/>
      <c r="C56" s="22"/>
      <c r="D56" s="22"/>
      <c r="E56" s="76" t="s">
        <v>265</v>
      </c>
      <c r="F56" s="89">
        <f>-SUMIF(Consolidado!I:I,K56,Consolidado!C:C)</f>
        <v>0</v>
      </c>
      <c r="G56" s="88">
        <f>SUM(F56)</f>
        <v>0</v>
      </c>
      <c r="H56" s="88"/>
      <c r="I56" s="88"/>
      <c r="J56" s="233"/>
    </row>
    <row r="57" spans="1:12" x14ac:dyDescent="0.3">
      <c r="A57" s="12"/>
      <c r="B57" s="75"/>
      <c r="C57" s="41"/>
      <c r="D57" s="41"/>
      <c r="E57" s="76"/>
      <c r="F57" s="89"/>
      <c r="G57" s="88"/>
      <c r="H57" s="88"/>
      <c r="I57" s="88"/>
      <c r="J57" s="233"/>
    </row>
    <row r="58" spans="1:12" x14ac:dyDescent="0.3">
      <c r="A58" s="12"/>
      <c r="B58" s="70" t="s">
        <v>51</v>
      </c>
      <c r="C58" s="71"/>
      <c r="D58" s="71"/>
      <c r="E58" s="72"/>
      <c r="F58" s="89"/>
      <c r="G58" s="88"/>
      <c r="H58" s="88"/>
      <c r="I58" s="88">
        <f>F59-F60</f>
        <v>4034882971</v>
      </c>
      <c r="J58" s="233"/>
    </row>
    <row r="59" spans="1:12" x14ac:dyDescent="0.3">
      <c r="A59" s="12"/>
      <c r="B59" s="75"/>
      <c r="C59" s="41" t="s">
        <v>58</v>
      </c>
      <c r="D59" s="41"/>
      <c r="E59" s="76"/>
      <c r="F59" s="89">
        <f>+'Estado variacion fondos no pres'!G11</f>
        <v>536949229365</v>
      </c>
      <c r="G59" s="88"/>
      <c r="H59" s="88"/>
      <c r="I59" s="88"/>
      <c r="J59" s="233"/>
    </row>
    <row r="60" spans="1:12" x14ac:dyDescent="0.3">
      <c r="A60" s="12"/>
      <c r="B60" s="75"/>
      <c r="C60" s="41" t="s">
        <v>59</v>
      </c>
      <c r="D60" s="41"/>
      <c r="E60" s="76"/>
      <c r="F60" s="89">
        <f>+'Estado variacion fondos no pres'!G25</f>
        <v>532914346394</v>
      </c>
      <c r="G60" s="88">
        <f>+H37</f>
        <v>0</v>
      </c>
      <c r="H60" s="88"/>
      <c r="I60" s="88"/>
      <c r="J60" s="233"/>
    </row>
    <row r="61" spans="1:12" x14ac:dyDescent="0.3">
      <c r="A61" s="12"/>
      <c r="B61" s="75"/>
      <c r="C61" s="41"/>
      <c r="D61" s="41"/>
      <c r="E61" s="76"/>
      <c r="F61" s="89"/>
      <c r="G61" s="88"/>
      <c r="H61" s="88"/>
      <c r="I61" s="88"/>
      <c r="J61" s="233"/>
    </row>
    <row r="62" spans="1:12" x14ac:dyDescent="0.3">
      <c r="A62" s="12"/>
      <c r="B62" s="70" t="s">
        <v>52</v>
      </c>
      <c r="C62" s="71"/>
      <c r="D62" s="71"/>
      <c r="E62" s="72"/>
      <c r="F62" s="89"/>
      <c r="G62" s="88"/>
      <c r="H62" s="88"/>
      <c r="I62" s="88">
        <f>F64-F65</f>
        <v>-6034163545</v>
      </c>
      <c r="J62" s="233"/>
    </row>
    <row r="63" spans="1:12" x14ac:dyDescent="0.3">
      <c r="A63" s="12"/>
      <c r="B63" s="70"/>
      <c r="C63" s="41" t="s">
        <v>266</v>
      </c>
      <c r="D63" s="71"/>
      <c r="E63" s="72"/>
      <c r="F63" s="89">
        <v>0</v>
      </c>
      <c r="G63" s="88"/>
      <c r="H63" s="88"/>
      <c r="I63" s="88"/>
      <c r="J63" s="233"/>
    </row>
    <row r="64" spans="1:12" x14ac:dyDescent="0.3">
      <c r="A64" s="12"/>
      <c r="B64" s="12"/>
      <c r="C64" s="41" t="s">
        <v>53</v>
      </c>
      <c r="D64" s="41"/>
      <c r="E64" s="76"/>
      <c r="F64" s="89">
        <v>1124093764</v>
      </c>
      <c r="G64" s="88"/>
      <c r="H64" s="88"/>
      <c r="I64" s="35"/>
      <c r="J64" s="22"/>
      <c r="K64" s="6">
        <v>111</v>
      </c>
      <c r="L64" s="6">
        <v>112</v>
      </c>
    </row>
    <row r="65" spans="1:12" x14ac:dyDescent="0.3">
      <c r="A65" s="12"/>
      <c r="B65" s="12"/>
      <c r="C65" s="41" t="s">
        <v>54</v>
      </c>
      <c r="D65" s="41"/>
      <c r="E65" s="76"/>
      <c r="F65" s="89">
        <f>SUMIF(Consolidado!H:H,K65,Consolidado!E:E)</f>
        <v>7158257309</v>
      </c>
      <c r="G65" s="88"/>
      <c r="H65" s="88"/>
      <c r="I65" s="35"/>
      <c r="J65" s="22"/>
      <c r="K65" s="6">
        <v>111</v>
      </c>
      <c r="L65" s="6">
        <v>112</v>
      </c>
    </row>
    <row r="66" spans="1:12" x14ac:dyDescent="0.3">
      <c r="A66" s="90"/>
      <c r="B66" s="79"/>
      <c r="C66" s="80"/>
      <c r="D66" s="80"/>
      <c r="E66" s="180"/>
      <c r="F66" s="94"/>
      <c r="G66" s="4"/>
      <c r="H66" s="4"/>
      <c r="I66" s="4"/>
      <c r="J66" s="233"/>
    </row>
    <row r="68" spans="1:12" x14ac:dyDescent="0.3">
      <c r="E68" s="6" t="s">
        <v>270</v>
      </c>
    </row>
    <row r="70" spans="1:12" x14ac:dyDescent="0.3">
      <c r="B70" s="269" t="s">
        <v>262</v>
      </c>
      <c r="C70" s="269"/>
      <c r="D70" s="269"/>
      <c r="E70" s="269"/>
      <c r="F70" s="270" t="s">
        <v>263</v>
      </c>
      <c r="G70" s="270"/>
      <c r="H70" s="270"/>
      <c r="I70" s="120">
        <f>F64-F65</f>
        <v>-6034163545</v>
      </c>
      <c r="J70" s="120"/>
    </row>
    <row r="71" spans="1:12" x14ac:dyDescent="0.3">
      <c r="B71" s="269"/>
      <c r="C71" s="269"/>
      <c r="D71" s="269"/>
      <c r="E71" s="269"/>
      <c r="F71" s="270" t="s">
        <v>191</v>
      </c>
      <c r="G71" s="270"/>
      <c r="H71" s="270"/>
      <c r="I71" s="120">
        <f>I11+I58</f>
        <v>6034163545</v>
      </c>
      <c r="J71" s="120"/>
    </row>
    <row r="72" spans="1:12" x14ac:dyDescent="0.3">
      <c r="B72" s="269"/>
      <c r="C72" s="269"/>
      <c r="D72" s="269"/>
      <c r="E72" s="269"/>
      <c r="F72" s="270" t="s">
        <v>264</v>
      </c>
      <c r="G72" s="270"/>
      <c r="H72" s="270"/>
      <c r="I72" s="120">
        <f>SUM(I70:I71)</f>
        <v>0</v>
      </c>
      <c r="J72" s="120"/>
    </row>
  </sheetData>
  <mergeCells count="7">
    <mergeCell ref="B6:I6"/>
    <mergeCell ref="B7:I7"/>
    <mergeCell ref="B8:I8"/>
    <mergeCell ref="B70:E72"/>
    <mergeCell ref="F70:H70"/>
    <mergeCell ref="F71:H71"/>
    <mergeCell ref="F72:H72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73" orientation="portrait" horizontalDpi="4294967293" verticalDpi="4294967294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showGridLines="0" zoomScale="80" zoomScaleNormal="80" workbookViewId="0">
      <selection activeCell="F30" sqref="F30"/>
    </sheetView>
  </sheetViews>
  <sheetFormatPr baseColWidth="10" defaultRowHeight="16.5" x14ac:dyDescent="0.3"/>
  <cols>
    <col min="1" max="1" width="7.42578125" style="6" bestFit="1" customWidth="1"/>
    <col min="2" max="4" width="2.7109375" style="6" customWidth="1"/>
    <col min="5" max="5" width="53.140625" style="6" customWidth="1"/>
    <col min="6" max="7" width="22.5703125" style="6" customWidth="1"/>
    <col min="8" max="8" width="2.42578125" style="6" customWidth="1"/>
    <col min="9" max="9" width="6.7109375" style="6" customWidth="1"/>
    <col min="10" max="10" width="11.42578125" style="6"/>
    <col min="11" max="15" width="13.42578125" style="6" customWidth="1"/>
    <col min="16" max="16384" width="11.42578125" style="6"/>
  </cols>
  <sheetData>
    <row r="1" spans="1:15" x14ac:dyDescent="0.3">
      <c r="I1" s="7"/>
      <c r="J1" s="7"/>
    </row>
    <row r="2" spans="1:15" x14ac:dyDescent="0.3">
      <c r="I2" s="7"/>
      <c r="J2" s="7"/>
    </row>
    <row r="3" spans="1:15" x14ac:dyDescent="0.3">
      <c r="I3" s="7"/>
      <c r="J3" s="7"/>
      <c r="K3" s="139" t="s">
        <v>303</v>
      </c>
    </row>
    <row r="4" spans="1:15" x14ac:dyDescent="0.3">
      <c r="B4" s="8" t="s">
        <v>306</v>
      </c>
      <c r="C4" s="8"/>
      <c r="D4" s="8"/>
      <c r="E4" s="8"/>
      <c r="J4" s="8"/>
      <c r="K4" s="140" t="s">
        <v>308</v>
      </c>
      <c r="L4" s="141"/>
      <c r="M4" s="141"/>
      <c r="N4" s="141"/>
      <c r="O4" s="141"/>
    </row>
    <row r="5" spans="1:15" ht="18.75" customHeight="1" x14ac:dyDescent="0.3">
      <c r="B5" s="8" t="s">
        <v>17</v>
      </c>
      <c r="C5" s="8"/>
      <c r="D5" s="8"/>
      <c r="E5" s="8"/>
      <c r="J5" s="8"/>
      <c r="K5" s="141"/>
      <c r="L5" s="142" t="s">
        <v>304</v>
      </c>
      <c r="M5" s="142" t="s">
        <v>305</v>
      </c>
      <c r="N5" s="142" t="s">
        <v>304</v>
      </c>
      <c r="O5" s="142" t="s">
        <v>305</v>
      </c>
    </row>
    <row r="6" spans="1:15" x14ac:dyDescent="0.3">
      <c r="B6" s="271" t="s">
        <v>55</v>
      </c>
      <c r="C6" s="271"/>
      <c r="D6" s="271"/>
      <c r="E6" s="271"/>
      <c r="F6" s="271"/>
      <c r="G6" s="271"/>
      <c r="H6" s="184"/>
      <c r="I6" s="81"/>
      <c r="J6" s="81"/>
      <c r="K6" s="143">
        <v>216</v>
      </c>
      <c r="L6" s="238"/>
      <c r="M6" s="238">
        <v>38041292</v>
      </c>
      <c r="N6" s="144"/>
      <c r="O6" s="145"/>
    </row>
    <row r="7" spans="1:15" x14ac:dyDescent="0.3">
      <c r="B7" s="272" t="str">
        <f>CONCATENATE("Desde el 01 de Enero al 31 de Diciembre de "," ",'Balance general (Activo)'!J1)</f>
        <v>Desde el 01 de Enero al 31 de Diciembre de  2019</v>
      </c>
      <c r="C7" s="272"/>
      <c r="D7" s="272"/>
      <c r="E7" s="272"/>
      <c r="F7" s="272"/>
      <c r="G7" s="272"/>
      <c r="H7" s="185"/>
      <c r="I7" s="82"/>
      <c r="J7" s="82"/>
      <c r="K7" s="143">
        <v>214</v>
      </c>
      <c r="L7" s="238"/>
      <c r="M7" s="238">
        <v>212401743</v>
      </c>
      <c r="N7" s="144"/>
      <c r="O7" s="145"/>
    </row>
    <row r="8" spans="1:15" x14ac:dyDescent="0.3">
      <c r="B8" s="272" t="s">
        <v>3</v>
      </c>
      <c r="C8" s="272"/>
      <c r="D8" s="272"/>
      <c r="E8" s="272"/>
      <c r="F8" s="272"/>
      <c r="G8" s="272"/>
      <c r="H8" s="185"/>
      <c r="I8" s="82"/>
      <c r="J8" s="82"/>
      <c r="K8" s="146">
        <v>114</v>
      </c>
      <c r="L8" s="238">
        <v>155021605</v>
      </c>
      <c r="M8" s="238"/>
      <c r="N8" s="145"/>
      <c r="O8" s="144"/>
    </row>
    <row r="9" spans="1:15" x14ac:dyDescent="0.3">
      <c r="B9" s="67"/>
      <c r="C9" s="68"/>
      <c r="D9" s="68"/>
      <c r="K9" s="146">
        <v>116</v>
      </c>
      <c r="L9" s="238">
        <v>3433194</v>
      </c>
      <c r="M9" s="238">
        <v>7178139</v>
      </c>
      <c r="N9" s="145"/>
      <c r="O9" s="144"/>
    </row>
    <row r="10" spans="1:15" x14ac:dyDescent="0.3">
      <c r="B10" s="58"/>
      <c r="C10" s="32"/>
      <c r="D10" s="32"/>
      <c r="E10" s="33"/>
      <c r="F10" s="83"/>
      <c r="G10" s="84"/>
      <c r="H10" s="234"/>
    </row>
    <row r="11" spans="1:15" x14ac:dyDescent="0.3">
      <c r="B11" s="85" t="s">
        <v>58</v>
      </c>
      <c r="C11" s="48"/>
      <c r="D11" s="48"/>
      <c r="E11" s="86"/>
      <c r="F11" s="87"/>
      <c r="G11" s="88">
        <f>SUM(F14:F23)-1000</f>
        <v>536949229365</v>
      </c>
      <c r="H11" s="233"/>
    </row>
    <row r="12" spans="1:15" x14ac:dyDescent="0.3">
      <c r="B12" s="12"/>
      <c r="C12" s="22"/>
      <c r="D12" s="22"/>
      <c r="E12" s="35"/>
      <c r="F12" s="87"/>
      <c r="G12" s="89"/>
      <c r="H12" s="234"/>
      <c r="L12" s="153"/>
    </row>
    <row r="13" spans="1:15" x14ac:dyDescent="0.3">
      <c r="B13" s="12"/>
      <c r="C13" s="48" t="s">
        <v>267</v>
      </c>
      <c r="D13" s="22"/>
      <c r="E13" s="35"/>
      <c r="F13" s="87"/>
      <c r="G13" s="89"/>
      <c r="H13" s="234"/>
    </row>
    <row r="14" spans="1:15" x14ac:dyDescent="0.3">
      <c r="A14" s="6">
        <v>114</v>
      </c>
      <c r="B14" s="12"/>
      <c r="D14" s="22" t="s">
        <v>192</v>
      </c>
      <c r="E14" s="35"/>
      <c r="F14" s="125">
        <f>SUMIF(Consolidado!H:H,A14,Consolidado!D:D)-SUMIF(Consolidado!H:H,I14,Consolidado!D:D)</f>
        <v>14641636171</v>
      </c>
      <c r="G14" s="89"/>
      <c r="H14" s="234"/>
      <c r="I14" s="43">
        <v>11405</v>
      </c>
    </row>
    <row r="15" spans="1:15" x14ac:dyDescent="0.3">
      <c r="A15" s="6">
        <v>116</v>
      </c>
      <c r="B15" s="12"/>
      <c r="D15" s="22" t="s">
        <v>194</v>
      </c>
      <c r="E15" s="35"/>
      <c r="F15" s="87">
        <f>SUMIF(Consolidado!H:H,A15,Consolidado!D:D)</f>
        <v>90990851</v>
      </c>
      <c r="G15" s="89"/>
      <c r="H15" s="234"/>
    </row>
    <row r="16" spans="1:15" x14ac:dyDescent="0.3">
      <c r="A16" s="6">
        <v>11901</v>
      </c>
      <c r="B16" s="12"/>
      <c r="D16" s="22" t="s">
        <v>195</v>
      </c>
      <c r="E16" s="35"/>
      <c r="F16" s="87">
        <f>SUMIF(Consolidado!I:I,A16,Consolidado!D:D)</f>
        <v>0</v>
      </c>
      <c r="G16" s="89"/>
      <c r="H16" s="234"/>
    </row>
    <row r="17" spans="1:9" x14ac:dyDescent="0.3">
      <c r="A17" s="6">
        <v>11405</v>
      </c>
      <c r="B17" s="12"/>
      <c r="D17" s="22" t="s">
        <v>193</v>
      </c>
      <c r="E17" s="35"/>
      <c r="F17" s="87">
        <f>SUMIF(Consolidado!I:I,A17,Consolidado!D:D)</f>
        <v>0</v>
      </c>
      <c r="G17" s="89"/>
      <c r="H17" s="234"/>
    </row>
    <row r="18" spans="1:9" x14ac:dyDescent="0.3">
      <c r="A18" s="6">
        <v>113</v>
      </c>
      <c r="B18" s="12"/>
      <c r="D18" s="22" t="s">
        <v>199</v>
      </c>
      <c r="E18" s="35"/>
      <c r="F18" s="87">
        <f>SUMIF(Consolidado!H:H,A18,Consolidado!D:D)</f>
        <v>0</v>
      </c>
      <c r="G18" s="89"/>
      <c r="H18" s="234"/>
    </row>
    <row r="19" spans="1:9" x14ac:dyDescent="0.3">
      <c r="B19" s="12"/>
      <c r="D19" s="22"/>
      <c r="E19" s="35"/>
      <c r="F19" s="87"/>
      <c r="G19" s="89"/>
      <c r="H19" s="234"/>
    </row>
    <row r="20" spans="1:9" x14ac:dyDescent="0.3">
      <c r="B20" s="12"/>
      <c r="C20" s="8" t="s">
        <v>268</v>
      </c>
      <c r="D20" s="22"/>
      <c r="E20" s="35"/>
      <c r="F20" s="87"/>
      <c r="G20" s="89"/>
      <c r="H20" s="234"/>
    </row>
    <row r="21" spans="1:9" x14ac:dyDescent="0.3">
      <c r="A21" s="6">
        <v>214</v>
      </c>
      <c r="B21" s="12"/>
      <c r="D21" s="22" t="s">
        <v>196</v>
      </c>
      <c r="E21" s="35"/>
      <c r="F21" s="87">
        <f>SUMIF(Consolidado!H:H,A21,Consolidado!D:D)-M7</f>
        <v>522164721540</v>
      </c>
      <c r="G21" s="89"/>
      <c r="H21" s="234"/>
    </row>
    <row r="22" spans="1:9" x14ac:dyDescent="0.3">
      <c r="A22" s="6">
        <v>216</v>
      </c>
      <c r="B22" s="12"/>
      <c r="D22" s="22" t="s">
        <v>197</v>
      </c>
      <c r="E22" s="35"/>
      <c r="F22" s="87">
        <f>SUMIF(Consolidado!H:H,A22,Consolidado!D:D)-M6</f>
        <v>51881803</v>
      </c>
      <c r="G22" s="89"/>
      <c r="H22" s="234"/>
    </row>
    <row r="23" spans="1:9" x14ac:dyDescent="0.3">
      <c r="A23" s="6">
        <v>21901</v>
      </c>
      <c r="B23" s="12"/>
      <c r="D23" s="22" t="s">
        <v>198</v>
      </c>
      <c r="E23" s="35"/>
      <c r="F23" s="87">
        <f>SUMIF(Consolidado!I:I,A23,Consolidado!D:D)</f>
        <v>0</v>
      </c>
      <c r="G23" s="89"/>
      <c r="H23" s="234"/>
    </row>
    <row r="24" spans="1:9" x14ac:dyDescent="0.3">
      <c r="B24" s="12"/>
      <c r="C24" s="22"/>
      <c r="D24" s="22"/>
      <c r="E24" s="35"/>
      <c r="F24" s="87">
        <f>SUMIF(Consolidado!H:H,A24,Consolidado!D:D)+SUMIF(Consolidado!H:H,I24,Consolidado!D:D)</f>
        <v>0</v>
      </c>
      <c r="G24" s="89"/>
      <c r="H24" s="234"/>
    </row>
    <row r="25" spans="1:9" x14ac:dyDescent="0.3">
      <c r="B25" s="85" t="s">
        <v>59</v>
      </c>
      <c r="C25" s="48"/>
      <c r="D25" s="48"/>
      <c r="E25" s="86"/>
      <c r="F25" s="87">
        <f>SUMIF(Consolidado!H:H,A25,Consolidado!D:D)+SUMIF(Consolidado!H:H,I25,Consolidado!D:D)</f>
        <v>0</v>
      </c>
      <c r="G25" s="88">
        <f>SUM(F28:F37)</f>
        <v>532914346394</v>
      </c>
      <c r="H25" s="233"/>
    </row>
    <row r="26" spans="1:9" x14ac:dyDescent="0.3">
      <c r="B26" s="12"/>
      <c r="C26" s="22"/>
      <c r="D26" s="22"/>
      <c r="E26" s="35"/>
      <c r="F26" s="87">
        <f>SUMIF(Consolidado!H:H,A26,Consolidado!D:D)+SUMIF(Consolidado!H:H,I26,Consolidado!D:D)</f>
        <v>0</v>
      </c>
      <c r="G26" s="89"/>
      <c r="H26" s="234"/>
    </row>
    <row r="27" spans="1:9" x14ac:dyDescent="0.3">
      <c r="B27" s="12"/>
      <c r="C27" s="48" t="s">
        <v>267</v>
      </c>
      <c r="D27" s="22"/>
      <c r="E27" s="35"/>
      <c r="F27" s="87"/>
      <c r="G27" s="89"/>
      <c r="H27" s="234"/>
    </row>
    <row r="28" spans="1:9" x14ac:dyDescent="0.3">
      <c r="A28" s="6">
        <v>114</v>
      </c>
      <c r="B28" s="12"/>
      <c r="D28" s="22" t="s">
        <v>192</v>
      </c>
      <c r="E28" s="35"/>
      <c r="F28" s="87">
        <f>SUMIF(Consolidado!H:H,A28,Consolidado!C:C)-SUMIF(Consolidado!H:H,I28,Consolidado!C:C)-L8-N8</f>
        <v>14653620911</v>
      </c>
      <c r="G28" s="89"/>
      <c r="H28" s="234"/>
      <c r="I28" s="43">
        <v>11405</v>
      </c>
    </row>
    <row r="29" spans="1:9" x14ac:dyDescent="0.3">
      <c r="A29" s="6">
        <v>116</v>
      </c>
      <c r="B29" s="12"/>
      <c r="D29" s="22" t="s">
        <v>194</v>
      </c>
      <c r="E29" s="35"/>
      <c r="F29" s="87">
        <f>SUMIF(Consolidado!H:H,A29,Consolidado!C:C)-L9+M9</f>
        <v>93486687</v>
      </c>
      <c r="G29" s="89"/>
      <c r="H29" s="234"/>
    </row>
    <row r="30" spans="1:9" x14ac:dyDescent="0.3">
      <c r="A30" s="6">
        <v>11901</v>
      </c>
      <c r="B30" s="12"/>
      <c r="D30" s="22" t="s">
        <v>195</v>
      </c>
      <c r="E30" s="35"/>
      <c r="F30" s="87">
        <f>SUMIF(Consolidado!I:I,A30,Consolidado!C:C)</f>
        <v>0</v>
      </c>
      <c r="G30" s="89"/>
      <c r="H30" s="234"/>
    </row>
    <row r="31" spans="1:9" x14ac:dyDescent="0.3">
      <c r="A31" s="6">
        <v>11405</v>
      </c>
      <c r="B31" s="12"/>
      <c r="D31" s="22" t="s">
        <v>193</v>
      </c>
      <c r="E31" s="35"/>
      <c r="F31" s="87">
        <f>SUMIF(Consolidado!I:I,A31,Consolidado!C:C)</f>
        <v>0</v>
      </c>
      <c r="G31" s="89"/>
      <c r="H31" s="234"/>
    </row>
    <row r="32" spans="1:9" x14ac:dyDescent="0.3">
      <c r="A32" s="6">
        <v>113</v>
      </c>
      <c r="B32" s="12"/>
      <c r="D32" s="22" t="s">
        <v>199</v>
      </c>
      <c r="E32" s="35"/>
      <c r="F32" s="87">
        <f>SUMIF(Consolidado!H:H,A32,Consolidado!C:C)</f>
        <v>0</v>
      </c>
      <c r="G32" s="89"/>
      <c r="H32" s="234"/>
    </row>
    <row r="33" spans="1:8" x14ac:dyDescent="0.3">
      <c r="B33" s="12"/>
      <c r="D33" s="22"/>
      <c r="E33" s="35"/>
      <c r="F33" s="87"/>
      <c r="G33" s="89"/>
      <c r="H33" s="234"/>
    </row>
    <row r="34" spans="1:8" x14ac:dyDescent="0.3">
      <c r="B34" s="12"/>
      <c r="C34" s="8" t="s">
        <v>268</v>
      </c>
      <c r="D34" s="22"/>
      <c r="E34" s="35"/>
      <c r="F34" s="87"/>
      <c r="G34" s="89"/>
      <c r="H34" s="234"/>
    </row>
    <row r="35" spans="1:8" x14ac:dyDescent="0.3">
      <c r="A35" s="6">
        <v>214</v>
      </c>
      <c r="B35" s="12"/>
      <c r="D35" s="22" t="s">
        <v>196</v>
      </c>
      <c r="E35" s="35"/>
      <c r="F35" s="87">
        <f>SUMIF(Consolidado!H:H,A35,Consolidado!C:C)</f>
        <v>518090879177</v>
      </c>
      <c r="G35" s="89"/>
      <c r="H35" s="234"/>
    </row>
    <row r="36" spans="1:8" x14ac:dyDescent="0.3">
      <c r="A36" s="6">
        <v>216</v>
      </c>
      <c r="B36" s="12"/>
      <c r="D36" s="22" t="s">
        <v>197</v>
      </c>
      <c r="E36" s="35"/>
      <c r="F36" s="87">
        <f>SUMIF(Consolidado!H:H,A36,Consolidado!C:C)</f>
        <v>76359619</v>
      </c>
      <c r="G36" s="89"/>
      <c r="H36" s="234"/>
    </row>
    <row r="37" spans="1:8" x14ac:dyDescent="0.3">
      <c r="A37" s="6">
        <v>21901</v>
      </c>
      <c r="B37" s="12"/>
      <c r="D37" s="22" t="s">
        <v>198</v>
      </c>
      <c r="E37" s="35"/>
      <c r="F37" s="87">
        <f>SUMIF(Consolidado!I:I,A37,Consolidado!C:C)</f>
        <v>0</v>
      </c>
      <c r="G37" s="89"/>
      <c r="H37" s="234"/>
    </row>
    <row r="38" spans="1:8" x14ac:dyDescent="0.3">
      <c r="B38" s="12"/>
      <c r="C38" s="22"/>
      <c r="D38" s="22"/>
      <c r="E38" s="35"/>
      <c r="F38" s="87"/>
      <c r="G38" s="89"/>
      <c r="H38" s="234"/>
    </row>
    <row r="39" spans="1:8" x14ac:dyDescent="0.3">
      <c r="B39" s="85" t="s">
        <v>51</v>
      </c>
      <c r="C39" s="48"/>
      <c r="D39" s="48"/>
      <c r="E39" s="86"/>
      <c r="F39" s="87"/>
      <c r="G39" s="88">
        <f>G11-G25</f>
        <v>4034882971</v>
      </c>
      <c r="H39" s="233"/>
    </row>
    <row r="40" spans="1:8" x14ac:dyDescent="0.3">
      <c r="B40" s="90"/>
      <c r="C40" s="91"/>
      <c r="D40" s="91"/>
      <c r="E40" s="92"/>
      <c r="F40" s="93"/>
      <c r="G40" s="94"/>
      <c r="H40" s="234"/>
    </row>
    <row r="42" spans="1:8" x14ac:dyDescent="0.3">
      <c r="E42" s="6" t="s">
        <v>270</v>
      </c>
    </row>
  </sheetData>
  <mergeCells count="3">
    <mergeCell ref="B6:G6"/>
    <mergeCell ref="B7:G7"/>
    <mergeCell ref="B8:G8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84" orientation="portrait" horizontalDpi="4294967293" verticalDpi="4294967294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topLeftCell="A10" zoomScale="80" zoomScaleNormal="80" workbookViewId="0">
      <selection activeCell="H11" sqref="H11:H34"/>
    </sheetView>
  </sheetViews>
  <sheetFormatPr baseColWidth="10" defaultRowHeight="16.5" x14ac:dyDescent="0.3"/>
  <cols>
    <col min="1" max="1" width="7.42578125" style="6" bestFit="1" customWidth="1"/>
    <col min="2" max="5" width="2.7109375" style="6" customWidth="1"/>
    <col min="6" max="6" width="56.140625" style="6" customWidth="1"/>
    <col min="7" max="8" width="21.7109375" style="6" customWidth="1"/>
    <col min="9" max="9" width="3.28515625" style="6" customWidth="1"/>
    <col min="10" max="16384" width="11.42578125" style="6"/>
  </cols>
  <sheetData>
    <row r="1" spans="3:11" x14ac:dyDescent="0.3">
      <c r="J1" s="7"/>
      <c r="K1" s="7"/>
    </row>
    <row r="2" spans="3:11" x14ac:dyDescent="0.3">
      <c r="J2" s="7"/>
      <c r="K2" s="7"/>
    </row>
    <row r="3" spans="3:11" x14ac:dyDescent="0.3">
      <c r="J3" s="7"/>
      <c r="K3" s="7"/>
    </row>
    <row r="4" spans="3:11" x14ac:dyDescent="0.3">
      <c r="C4" s="8" t="s">
        <v>306</v>
      </c>
      <c r="D4" s="8"/>
      <c r="E4" s="8"/>
      <c r="F4" s="8"/>
      <c r="K4" s="8"/>
    </row>
    <row r="5" spans="3:11" ht="18.75" customHeight="1" x14ac:dyDescent="0.3">
      <c r="C5" s="8" t="s">
        <v>17</v>
      </c>
      <c r="D5" s="8"/>
      <c r="E5" s="8"/>
      <c r="F5" s="8"/>
      <c r="K5" s="8"/>
    </row>
    <row r="6" spans="3:11" x14ac:dyDescent="0.3">
      <c r="C6" s="271" t="s">
        <v>235</v>
      </c>
      <c r="D6" s="271"/>
      <c r="E6" s="271"/>
      <c r="F6" s="271"/>
      <c r="G6" s="271"/>
      <c r="H6" s="271"/>
      <c r="I6" s="235"/>
      <c r="J6" s="81"/>
      <c r="K6" s="81"/>
    </row>
    <row r="7" spans="3:11" x14ac:dyDescent="0.3">
      <c r="C7" s="272" t="str">
        <f>CONCATENATE("Desde el 01 de Enero al 31 de Diciembre de "," ",'Balance general (Activo)'!J1)</f>
        <v>Desde el 01 de Enero al 31 de Diciembre de  2019</v>
      </c>
      <c r="D7" s="272"/>
      <c r="E7" s="272"/>
      <c r="F7" s="272"/>
      <c r="G7" s="272"/>
      <c r="H7" s="272"/>
      <c r="I7" s="236"/>
      <c r="J7" s="82"/>
      <c r="K7" s="82"/>
    </row>
    <row r="8" spans="3:11" x14ac:dyDescent="0.3">
      <c r="C8" s="272" t="s">
        <v>3</v>
      </c>
      <c r="D8" s="272"/>
      <c r="E8" s="272"/>
      <c r="F8" s="272"/>
      <c r="G8" s="272"/>
      <c r="H8" s="272"/>
      <c r="I8" s="236"/>
      <c r="J8" s="82"/>
      <c r="K8" s="82"/>
    </row>
    <row r="9" spans="3:11" x14ac:dyDescent="0.3">
      <c r="C9" s="67"/>
      <c r="D9" s="104"/>
      <c r="E9" s="104"/>
    </row>
    <row r="10" spans="3:11" x14ac:dyDescent="0.3">
      <c r="C10" s="273" t="s">
        <v>1</v>
      </c>
      <c r="D10" s="273"/>
      <c r="E10" s="273"/>
      <c r="F10" s="273"/>
      <c r="G10" s="156" t="str">
        <f>CONCATENATE("31/12/",'Balance general (Activo)'!J1)</f>
        <v>31/12/2019</v>
      </c>
      <c r="H10" s="156" t="str">
        <f>CONCATENATE("31/12/",'Balance general (Activo)'!J1-1)</f>
        <v>31/12/2018</v>
      </c>
      <c r="I10" s="237"/>
    </row>
    <row r="11" spans="3:11" x14ac:dyDescent="0.3">
      <c r="C11" s="106"/>
      <c r="D11" s="107"/>
      <c r="E11" s="107"/>
      <c r="F11" s="108"/>
      <c r="G11" s="83"/>
      <c r="H11" s="83"/>
      <c r="I11" s="234"/>
    </row>
    <row r="12" spans="3:11" x14ac:dyDescent="0.3">
      <c r="C12" s="85" t="s">
        <v>239</v>
      </c>
      <c r="D12" s="22"/>
      <c r="E12" s="22"/>
      <c r="F12" s="35"/>
      <c r="G12" s="87"/>
      <c r="H12" s="87"/>
      <c r="I12" s="234"/>
      <c r="J12" s="43"/>
    </row>
    <row r="13" spans="3:11" x14ac:dyDescent="0.3">
      <c r="C13" s="85"/>
      <c r="D13" s="22"/>
      <c r="E13" s="22"/>
      <c r="F13" s="35"/>
      <c r="G13" s="87"/>
      <c r="H13" s="87"/>
      <c r="I13" s="234"/>
      <c r="J13" s="43"/>
    </row>
    <row r="14" spans="3:11" x14ac:dyDescent="0.3">
      <c r="C14" s="12"/>
      <c r="D14" s="22" t="s">
        <v>247</v>
      </c>
      <c r="E14" s="22"/>
      <c r="F14" s="35"/>
      <c r="G14" s="87"/>
      <c r="H14" s="87"/>
      <c r="I14" s="234"/>
    </row>
    <row r="15" spans="3:11" x14ac:dyDescent="0.3">
      <c r="C15" s="12"/>
      <c r="D15" s="22" t="s">
        <v>248</v>
      </c>
      <c r="E15" s="22"/>
      <c r="F15" s="35"/>
      <c r="G15" s="87"/>
      <c r="H15" s="87"/>
      <c r="I15" s="234"/>
    </row>
    <row r="16" spans="3:11" x14ac:dyDescent="0.3">
      <c r="C16" s="12"/>
      <c r="D16" s="22" t="s">
        <v>309</v>
      </c>
      <c r="E16" s="22"/>
      <c r="F16" s="35"/>
      <c r="G16" s="87">
        <v>0</v>
      </c>
      <c r="H16" s="87">
        <v>0</v>
      </c>
      <c r="I16" s="234"/>
    </row>
    <row r="17" spans="1:10" x14ac:dyDescent="0.3">
      <c r="C17" s="12"/>
      <c r="D17" s="22"/>
      <c r="E17" s="22"/>
      <c r="F17" s="35"/>
      <c r="G17" s="87"/>
      <c r="H17" s="87"/>
      <c r="I17" s="234"/>
    </row>
    <row r="18" spans="1:10" x14ac:dyDescent="0.3">
      <c r="C18" s="85" t="s">
        <v>240</v>
      </c>
      <c r="D18" s="22"/>
      <c r="E18" s="22"/>
      <c r="F18" s="35"/>
      <c r="G18" s="87"/>
      <c r="H18" s="87"/>
      <c r="I18" s="234"/>
    </row>
    <row r="19" spans="1:10" x14ac:dyDescent="0.3">
      <c r="C19" s="85"/>
      <c r="D19" s="22"/>
      <c r="E19" s="22"/>
      <c r="F19" s="35"/>
      <c r="G19" s="87"/>
      <c r="H19" s="87"/>
      <c r="I19" s="234"/>
    </row>
    <row r="20" spans="1:10" x14ac:dyDescent="0.3">
      <c r="C20" s="12"/>
      <c r="D20" s="22" t="s">
        <v>247</v>
      </c>
      <c r="E20" s="22"/>
      <c r="F20" s="35"/>
      <c r="G20" s="87"/>
      <c r="H20" s="87"/>
      <c r="I20" s="234"/>
    </row>
    <row r="21" spans="1:10" x14ac:dyDescent="0.3">
      <c r="C21" s="12"/>
      <c r="D21" s="22" t="s">
        <v>248</v>
      </c>
      <c r="E21" s="22"/>
      <c r="F21" s="35"/>
      <c r="G21" s="87"/>
      <c r="H21" s="87"/>
      <c r="I21" s="234"/>
    </row>
    <row r="22" spans="1:10" x14ac:dyDescent="0.3">
      <c r="C22" s="12"/>
      <c r="D22" s="22" t="s">
        <v>310</v>
      </c>
      <c r="E22" s="22"/>
      <c r="F22" s="35"/>
      <c r="G22" s="87">
        <v>0</v>
      </c>
      <c r="H22" s="87">
        <v>0</v>
      </c>
      <c r="I22" s="234"/>
    </row>
    <row r="23" spans="1:10" x14ac:dyDescent="0.3">
      <c r="C23" s="12"/>
      <c r="D23" s="22"/>
      <c r="E23" s="22"/>
      <c r="F23" s="35"/>
      <c r="G23" s="87"/>
      <c r="H23" s="87"/>
      <c r="I23" s="234"/>
    </row>
    <row r="24" spans="1:10" x14ac:dyDescent="0.3">
      <c r="C24" s="85" t="s">
        <v>241</v>
      </c>
      <c r="D24" s="22"/>
      <c r="E24" s="22"/>
      <c r="F24" s="35"/>
      <c r="G24" s="87"/>
      <c r="H24" s="87"/>
      <c r="I24" s="234"/>
    </row>
    <row r="25" spans="1:10" x14ac:dyDescent="0.3">
      <c r="C25" s="85"/>
      <c r="D25" s="22"/>
      <c r="E25" s="22"/>
      <c r="F25" s="35"/>
      <c r="G25" s="87"/>
      <c r="H25" s="87"/>
      <c r="I25" s="234"/>
    </row>
    <row r="26" spans="1:10" x14ac:dyDescent="0.3">
      <c r="C26" s="12"/>
      <c r="D26" s="22" t="s">
        <v>246</v>
      </c>
      <c r="E26" s="22"/>
      <c r="F26" s="35"/>
      <c r="G26" s="87"/>
      <c r="H26" s="87"/>
      <c r="I26" s="234"/>
    </row>
    <row r="27" spans="1:10" x14ac:dyDescent="0.3">
      <c r="C27" s="12"/>
      <c r="D27" s="22"/>
      <c r="E27" s="22" t="s">
        <v>249</v>
      </c>
      <c r="F27" s="35"/>
      <c r="G27" s="87">
        <f>+'Estado de resultado'!F71</f>
        <v>1999280574</v>
      </c>
      <c r="H27" s="87">
        <v>913524236</v>
      </c>
      <c r="I27" s="234"/>
      <c r="J27" s="6" t="s">
        <v>250</v>
      </c>
    </row>
    <row r="28" spans="1:10" x14ac:dyDescent="0.3">
      <c r="C28" s="12"/>
      <c r="D28" s="22"/>
      <c r="E28" s="22"/>
      <c r="F28" s="35"/>
      <c r="G28" s="87"/>
      <c r="H28" s="87"/>
      <c r="I28" s="234"/>
    </row>
    <row r="29" spans="1:10" x14ac:dyDescent="0.3">
      <c r="C29" s="85" t="s">
        <v>242</v>
      </c>
      <c r="D29" s="22"/>
      <c r="E29" s="22"/>
      <c r="F29" s="35"/>
      <c r="G29" s="103">
        <f>G33-G32</f>
        <v>0</v>
      </c>
      <c r="H29" s="103">
        <v>913524236</v>
      </c>
      <c r="I29" s="233"/>
    </row>
    <row r="30" spans="1:10" x14ac:dyDescent="0.3">
      <c r="C30" s="85"/>
      <c r="D30" s="22"/>
      <c r="E30" s="22"/>
      <c r="F30" s="35"/>
      <c r="G30" s="87"/>
      <c r="H30" s="87"/>
      <c r="I30" s="234"/>
    </row>
    <row r="31" spans="1:10" x14ac:dyDescent="0.3">
      <c r="C31" s="12" t="s">
        <v>243</v>
      </c>
      <c r="D31" s="22"/>
      <c r="E31" s="22"/>
      <c r="F31" s="35"/>
      <c r="G31" s="87"/>
      <c r="H31" s="87"/>
      <c r="I31" s="234"/>
    </row>
    <row r="32" spans="1:10" x14ac:dyDescent="0.3">
      <c r="A32" s="6">
        <v>311</v>
      </c>
      <c r="C32" s="85" t="s">
        <v>244</v>
      </c>
      <c r="D32" s="22"/>
      <c r="E32" s="22"/>
      <c r="F32" s="35"/>
      <c r="G32" s="87">
        <f>+H33</f>
        <v>1024928389</v>
      </c>
      <c r="H32" s="87">
        <v>111404153</v>
      </c>
      <c r="I32" s="234"/>
      <c r="J32" s="6" t="s">
        <v>251</v>
      </c>
    </row>
    <row r="33" spans="1:10" x14ac:dyDescent="0.3">
      <c r="A33" s="6">
        <v>311</v>
      </c>
      <c r="C33" s="85" t="s">
        <v>245</v>
      </c>
      <c r="D33" s="22"/>
      <c r="E33" s="22"/>
      <c r="F33" s="35"/>
      <c r="G33" s="87">
        <f>-SUMIF(Consolidado!H:H,A33,Consolidado!E:E)+SUMIF(Consolidado!H:H,A33,Consolidado!F:F)+1000</f>
        <v>1024928389</v>
      </c>
      <c r="H33" s="87">
        <v>1024928389</v>
      </c>
      <c r="I33" s="234"/>
      <c r="J33" s="6" t="s">
        <v>252</v>
      </c>
    </row>
    <row r="34" spans="1:10" x14ac:dyDescent="0.3">
      <c r="C34" s="90"/>
      <c r="D34" s="91"/>
      <c r="E34" s="91"/>
      <c r="F34" s="92"/>
      <c r="G34" s="93"/>
      <c r="H34" s="93"/>
      <c r="I34" s="234"/>
    </row>
    <row r="36" spans="1:10" x14ac:dyDescent="0.3">
      <c r="F36" s="6" t="s">
        <v>270</v>
      </c>
      <c r="H36" s="138"/>
      <c r="I36" s="138"/>
    </row>
    <row r="37" spans="1:10" x14ac:dyDescent="0.3">
      <c r="H37" s="138"/>
      <c r="I37" s="138"/>
    </row>
  </sheetData>
  <mergeCells count="4">
    <mergeCell ref="C6:H6"/>
    <mergeCell ref="C7:H7"/>
    <mergeCell ref="C8:H8"/>
    <mergeCell ref="C10:F10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77" orientation="portrait" horizontalDpi="4294967294" verticalDpi="4294967294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8"/>
  <sheetViews>
    <sheetView showGridLines="0" topLeftCell="A7" zoomScale="80" zoomScaleNormal="80" workbookViewId="0">
      <selection activeCell="Q46" sqref="Q46"/>
    </sheetView>
  </sheetViews>
  <sheetFormatPr baseColWidth="10" defaultRowHeight="16.5" x14ac:dyDescent="0.3"/>
  <cols>
    <col min="1" max="1" width="7.42578125" style="6" bestFit="1" customWidth="1"/>
    <col min="2" max="4" width="2.7109375" style="6" customWidth="1"/>
    <col min="5" max="5" width="37" style="6" customWidth="1"/>
    <col min="6" max="10" width="13.85546875" style="126" customWidth="1"/>
    <col min="11" max="16384" width="11.42578125" style="6"/>
  </cols>
  <sheetData>
    <row r="1" spans="2:12" x14ac:dyDescent="0.3">
      <c r="H1" s="127"/>
      <c r="I1" s="127"/>
    </row>
    <row r="2" spans="2:12" x14ac:dyDescent="0.3">
      <c r="H2" s="127"/>
      <c r="I2" s="127"/>
    </row>
    <row r="3" spans="2:12" x14ac:dyDescent="0.3">
      <c r="H3" s="127"/>
      <c r="I3" s="127"/>
    </row>
    <row r="4" spans="2:12" x14ac:dyDescent="0.3">
      <c r="B4" s="8" t="s">
        <v>306</v>
      </c>
      <c r="C4" s="8"/>
      <c r="D4" s="8"/>
      <c r="E4" s="8"/>
      <c r="F4" s="128"/>
      <c r="G4" s="128"/>
      <c r="L4" s="8"/>
    </row>
    <row r="5" spans="2:12" ht="18.75" customHeight="1" x14ac:dyDescent="0.3">
      <c r="B5" s="8" t="s">
        <v>17</v>
      </c>
      <c r="C5" s="8"/>
      <c r="D5" s="8"/>
      <c r="E5" s="8"/>
      <c r="F5" s="128"/>
      <c r="G5" s="128"/>
      <c r="L5" s="8"/>
    </row>
    <row r="6" spans="2:12" x14ac:dyDescent="0.3">
      <c r="B6" s="271" t="s">
        <v>200</v>
      </c>
      <c r="C6" s="271"/>
      <c r="D6" s="271"/>
      <c r="E6" s="271"/>
      <c r="F6" s="271"/>
      <c r="G6" s="271"/>
      <c r="H6" s="271"/>
      <c r="I6" s="271"/>
      <c r="J6" s="271"/>
      <c r="K6" s="81"/>
      <c r="L6" s="81"/>
    </row>
    <row r="7" spans="2:12" x14ac:dyDescent="0.3">
      <c r="B7" s="272" t="str">
        <f>CONCATENATE("Desde el 01 de Enero al 31 de Diciembre de "," ",'Balance general (Activo)'!J1)</f>
        <v>Desde el 01 de Enero al 31 de Diciembre de  2019</v>
      </c>
      <c r="C7" s="272"/>
      <c r="D7" s="272"/>
      <c r="E7" s="272"/>
      <c r="F7" s="272"/>
      <c r="G7" s="272"/>
      <c r="H7" s="272"/>
      <c r="I7" s="272"/>
      <c r="J7" s="272"/>
      <c r="K7" s="82"/>
      <c r="L7" s="82"/>
    </row>
    <row r="8" spans="2:12" x14ac:dyDescent="0.3">
      <c r="B8" s="272" t="s">
        <v>3</v>
      </c>
      <c r="C8" s="272"/>
      <c r="D8" s="272"/>
      <c r="E8" s="272"/>
      <c r="F8" s="272"/>
      <c r="G8" s="272"/>
      <c r="H8" s="272"/>
      <c r="I8" s="272"/>
      <c r="J8" s="272"/>
      <c r="K8" s="82"/>
      <c r="L8" s="82"/>
    </row>
    <row r="9" spans="2:12" x14ac:dyDescent="0.3">
      <c r="B9" s="67"/>
      <c r="C9" s="68"/>
      <c r="D9" s="68"/>
    </row>
    <row r="10" spans="2:12" ht="15" customHeight="1" x14ac:dyDescent="0.3">
      <c r="B10" s="274" t="s">
        <v>149</v>
      </c>
      <c r="C10" s="275"/>
      <c r="D10" s="275"/>
      <c r="E10" s="276"/>
      <c r="F10" s="283" t="s">
        <v>236</v>
      </c>
      <c r="G10" s="284"/>
      <c r="H10" s="280" t="s">
        <v>201</v>
      </c>
      <c r="I10" s="281"/>
      <c r="J10" s="282"/>
    </row>
    <row r="11" spans="2:12" x14ac:dyDescent="0.3">
      <c r="B11" s="277"/>
      <c r="C11" s="278"/>
      <c r="D11" s="278"/>
      <c r="E11" s="279"/>
      <c r="F11" s="129" t="s">
        <v>237</v>
      </c>
      <c r="G11" s="130" t="s">
        <v>238</v>
      </c>
      <c r="H11" s="151" t="s">
        <v>202</v>
      </c>
      <c r="I11" s="151" t="s">
        <v>203</v>
      </c>
      <c r="J11" s="151" t="s">
        <v>204</v>
      </c>
    </row>
    <row r="12" spans="2:12" x14ac:dyDescent="0.3">
      <c r="B12" s="12" t="s">
        <v>205</v>
      </c>
      <c r="C12" s="22"/>
      <c r="D12" s="22"/>
      <c r="E12" s="35"/>
      <c r="F12" s="131"/>
      <c r="G12" s="131"/>
      <c r="H12" s="132"/>
      <c r="I12" s="132"/>
      <c r="J12" s="132"/>
    </row>
    <row r="13" spans="2:12" x14ac:dyDescent="0.3">
      <c r="B13" s="12" t="s">
        <v>206</v>
      </c>
      <c r="C13" s="22"/>
      <c r="D13" s="22"/>
      <c r="E13" s="35"/>
      <c r="F13" s="133"/>
      <c r="G13" s="133"/>
      <c r="H13" s="132"/>
      <c r="I13" s="132"/>
      <c r="J13" s="132"/>
      <c r="K13" s="43"/>
    </row>
    <row r="14" spans="2:12" x14ac:dyDescent="0.3">
      <c r="B14" s="12" t="s">
        <v>207</v>
      </c>
      <c r="C14" s="22"/>
      <c r="D14" s="22"/>
      <c r="E14" s="35"/>
      <c r="F14" s="133"/>
      <c r="G14" s="133"/>
      <c r="H14" s="132"/>
      <c r="I14" s="132"/>
      <c r="J14" s="132"/>
    </row>
    <row r="15" spans="2:12" x14ac:dyDescent="0.3">
      <c r="B15" s="12" t="s">
        <v>208</v>
      </c>
      <c r="C15" s="22"/>
      <c r="D15" s="22"/>
      <c r="E15" s="35"/>
      <c r="F15" s="134"/>
      <c r="G15" s="134"/>
      <c r="H15" s="134"/>
      <c r="I15" s="134"/>
      <c r="J15" s="132"/>
    </row>
    <row r="16" spans="2:12" x14ac:dyDescent="0.3">
      <c r="B16" s="12" t="s">
        <v>209</v>
      </c>
      <c r="C16" s="22"/>
      <c r="D16" s="22"/>
      <c r="E16" s="35"/>
      <c r="F16" s="134"/>
      <c r="G16" s="134"/>
      <c r="H16" s="87"/>
      <c r="I16" s="87"/>
      <c r="J16" s="132"/>
    </row>
    <row r="17" spans="2:11" x14ac:dyDescent="0.3">
      <c r="B17" s="12" t="s">
        <v>210</v>
      </c>
      <c r="C17" s="22"/>
      <c r="D17" s="22"/>
      <c r="E17" s="35"/>
      <c r="F17" s="87">
        <v>6996924000</v>
      </c>
      <c r="G17" s="87">
        <v>9027606000</v>
      </c>
      <c r="H17" s="87">
        <v>10051118713</v>
      </c>
      <c r="I17" s="87">
        <v>10051118713</v>
      </c>
      <c r="J17" s="87">
        <f t="shared" ref="J17:J18" si="0">H17-I17</f>
        <v>0</v>
      </c>
    </row>
    <row r="18" spans="2:11" x14ac:dyDescent="0.3">
      <c r="B18" s="12" t="s">
        <v>211</v>
      </c>
      <c r="C18" s="22"/>
      <c r="D18" s="22"/>
      <c r="E18" s="35"/>
      <c r="F18" s="87">
        <v>366403539000</v>
      </c>
      <c r="G18" s="87">
        <v>388418204000</v>
      </c>
      <c r="H18" s="87">
        <v>387827188000</v>
      </c>
      <c r="I18" s="87">
        <v>387827188000</v>
      </c>
      <c r="J18" s="87">
        <f t="shared" si="0"/>
        <v>0</v>
      </c>
    </row>
    <row r="19" spans="2:11" x14ac:dyDescent="0.3">
      <c r="B19" s="12" t="s">
        <v>212</v>
      </c>
      <c r="C19" s="22"/>
      <c r="D19" s="22"/>
      <c r="E19" s="35"/>
      <c r="F19" s="133"/>
      <c r="G19" s="133"/>
      <c r="H19" s="87"/>
      <c r="I19" s="87"/>
      <c r="J19" s="132"/>
    </row>
    <row r="20" spans="2:11" x14ac:dyDescent="0.3">
      <c r="B20" s="12" t="s">
        <v>213</v>
      </c>
      <c r="C20" s="22"/>
      <c r="D20" s="22"/>
      <c r="E20" s="35"/>
      <c r="F20" s="133"/>
      <c r="G20" s="133"/>
      <c r="H20" s="87"/>
      <c r="I20" s="133"/>
      <c r="J20" s="132"/>
    </row>
    <row r="21" spans="2:11" x14ac:dyDescent="0.3">
      <c r="B21" s="12" t="s">
        <v>214</v>
      </c>
      <c r="C21" s="22"/>
      <c r="D21" s="22"/>
      <c r="E21" s="35"/>
      <c r="F21" s="134"/>
      <c r="G21" s="134"/>
      <c r="H21" s="134"/>
      <c r="I21" s="134"/>
      <c r="J21" s="132"/>
    </row>
    <row r="22" spans="2:11" x14ac:dyDescent="0.3">
      <c r="B22" s="12" t="s">
        <v>215</v>
      </c>
      <c r="C22" s="22"/>
      <c r="D22" s="22"/>
      <c r="E22" s="35"/>
      <c r="F22" s="133"/>
      <c r="G22" s="133"/>
      <c r="H22" s="133"/>
      <c r="I22" s="133"/>
      <c r="J22" s="132"/>
    </row>
    <row r="23" spans="2:11" x14ac:dyDescent="0.3">
      <c r="B23" s="12" t="s">
        <v>216</v>
      </c>
      <c r="C23" s="22"/>
      <c r="D23" s="22"/>
      <c r="E23" s="35"/>
      <c r="F23" s="135"/>
      <c r="G23" s="133"/>
      <c r="H23" s="135"/>
      <c r="I23" s="133"/>
      <c r="J23" s="132"/>
    </row>
    <row r="24" spans="2:11" x14ac:dyDescent="0.3">
      <c r="B24" s="95"/>
      <c r="C24" s="96" t="s">
        <v>217</v>
      </c>
      <c r="D24" s="96"/>
      <c r="E24" s="97"/>
      <c r="F24" s="157">
        <f>SUM(F12:F23)</f>
        <v>373400463000</v>
      </c>
      <c r="G24" s="157">
        <f>SUM(G12:G23)</f>
        <v>397445810000</v>
      </c>
      <c r="H24" s="157">
        <f>SUM(H12:H23)</f>
        <v>397878306713</v>
      </c>
      <c r="I24" s="157">
        <f>SUM(I12:I23)</f>
        <v>397878306713</v>
      </c>
      <c r="J24" s="157">
        <f t="shared" ref="J24" si="1">SUM(J12:J23)</f>
        <v>0</v>
      </c>
    </row>
    <row r="25" spans="2:11" x14ac:dyDescent="0.3">
      <c r="B25" s="12" t="s">
        <v>218</v>
      </c>
      <c r="C25" s="22"/>
      <c r="D25" s="22"/>
      <c r="E25" s="35"/>
      <c r="F25" s="87"/>
      <c r="G25" s="87"/>
      <c r="H25" s="132"/>
      <c r="I25" s="87"/>
      <c r="J25" s="132"/>
    </row>
    <row r="26" spans="2:11" x14ac:dyDescent="0.3">
      <c r="B26" s="98"/>
      <c r="C26" s="99" t="s">
        <v>219</v>
      </c>
      <c r="D26" s="99"/>
      <c r="E26" s="100"/>
      <c r="F26" s="101">
        <f>F24+F25</f>
        <v>373400463000</v>
      </c>
      <c r="G26" s="101">
        <f>G24+G25</f>
        <v>397445810000</v>
      </c>
      <c r="H26" s="101">
        <f t="shared" ref="H26:J26" si="2">H24+H25</f>
        <v>397878306713</v>
      </c>
      <c r="I26" s="101">
        <f t="shared" si="2"/>
        <v>397878306713</v>
      </c>
      <c r="J26" s="101">
        <f t="shared" si="2"/>
        <v>0</v>
      </c>
    </row>
    <row r="27" spans="2:11" s="22" customFormat="1" x14ac:dyDescent="0.3">
      <c r="F27" s="137"/>
      <c r="G27" s="137"/>
      <c r="H27" s="137"/>
      <c r="I27" s="137"/>
      <c r="J27" s="137"/>
    </row>
    <row r="28" spans="2:11" x14ac:dyDescent="0.3">
      <c r="B28" s="274" t="s">
        <v>172</v>
      </c>
      <c r="C28" s="275"/>
      <c r="D28" s="275"/>
      <c r="E28" s="276"/>
      <c r="F28" s="283" t="s">
        <v>236</v>
      </c>
      <c r="G28" s="284"/>
      <c r="H28" s="280" t="s">
        <v>201</v>
      </c>
      <c r="I28" s="281"/>
      <c r="J28" s="282"/>
    </row>
    <row r="29" spans="2:11" x14ac:dyDescent="0.3">
      <c r="B29" s="277"/>
      <c r="C29" s="278"/>
      <c r="D29" s="278"/>
      <c r="E29" s="279"/>
      <c r="F29" s="129" t="s">
        <v>237</v>
      </c>
      <c r="G29" s="129" t="s">
        <v>238</v>
      </c>
      <c r="H29" s="130" t="s">
        <v>202</v>
      </c>
      <c r="I29" s="151" t="s">
        <v>203</v>
      </c>
      <c r="J29" s="151" t="s">
        <v>269</v>
      </c>
    </row>
    <row r="30" spans="2:11" x14ac:dyDescent="0.3">
      <c r="B30" s="58" t="s">
        <v>220</v>
      </c>
      <c r="C30" s="32"/>
      <c r="D30" s="32"/>
      <c r="E30" s="32"/>
      <c r="F30" s="87">
        <v>373400463000</v>
      </c>
      <c r="G30" s="87">
        <v>397445810000</v>
      </c>
      <c r="H30" s="87">
        <v>396964783477</v>
      </c>
      <c r="I30" s="87">
        <v>396964783477</v>
      </c>
      <c r="J30" s="131">
        <f>H30-I30</f>
        <v>0</v>
      </c>
    </row>
    <row r="31" spans="2:11" x14ac:dyDescent="0.3">
      <c r="B31" s="12" t="s">
        <v>221</v>
      </c>
      <c r="C31" s="22"/>
      <c r="D31" s="22"/>
      <c r="E31" s="22"/>
      <c r="F31" s="87"/>
      <c r="G31" s="134"/>
      <c r="H31" s="134"/>
      <c r="I31" s="134"/>
      <c r="J31" s="133">
        <f t="shared" ref="J31:J42" si="3">H31-I31</f>
        <v>0</v>
      </c>
      <c r="K31" s="43"/>
    </row>
    <row r="32" spans="2:11" x14ac:dyDescent="0.3">
      <c r="B32" s="12" t="s">
        <v>222</v>
      </c>
      <c r="C32" s="22"/>
      <c r="D32" s="22"/>
      <c r="E32" s="22"/>
      <c r="F32" s="87"/>
      <c r="G32" s="134"/>
      <c r="H32" s="134"/>
      <c r="I32" s="134"/>
      <c r="J32" s="133">
        <f t="shared" si="3"/>
        <v>0</v>
      </c>
    </row>
    <row r="33" spans="2:10" x14ac:dyDescent="0.3">
      <c r="B33" s="12" t="s">
        <v>223</v>
      </c>
      <c r="C33" s="22"/>
      <c r="D33" s="22"/>
      <c r="E33" s="22"/>
      <c r="F33" s="87"/>
      <c r="G33" s="134"/>
      <c r="H33" s="134"/>
      <c r="I33" s="134"/>
      <c r="J33" s="133">
        <f t="shared" si="3"/>
        <v>0</v>
      </c>
    </row>
    <row r="34" spans="2:10" x14ac:dyDescent="0.3">
      <c r="B34" s="12" t="s">
        <v>224</v>
      </c>
      <c r="C34" s="22"/>
      <c r="D34" s="22"/>
      <c r="E34" s="22"/>
      <c r="F34" s="87"/>
      <c r="G34" s="134"/>
      <c r="H34" s="134"/>
      <c r="I34" s="134"/>
      <c r="J34" s="133">
        <f t="shared" si="3"/>
        <v>0</v>
      </c>
    </row>
    <row r="35" spans="2:10" x14ac:dyDescent="0.3">
      <c r="B35" s="12" t="s">
        <v>225</v>
      </c>
      <c r="C35" s="22"/>
      <c r="D35" s="22"/>
      <c r="E35" s="22"/>
      <c r="F35" s="87"/>
      <c r="G35" s="134"/>
      <c r="H35" s="134"/>
      <c r="I35" s="134"/>
      <c r="J35" s="133">
        <f t="shared" si="3"/>
        <v>0</v>
      </c>
    </row>
    <row r="36" spans="2:10" x14ac:dyDescent="0.3">
      <c r="B36" s="12" t="s">
        <v>226</v>
      </c>
      <c r="C36" s="22"/>
      <c r="D36" s="22"/>
      <c r="E36" s="22"/>
      <c r="F36" s="87"/>
      <c r="G36" s="134"/>
      <c r="H36" s="134"/>
      <c r="I36" s="134"/>
      <c r="J36" s="133">
        <f t="shared" si="3"/>
        <v>0</v>
      </c>
    </row>
    <row r="37" spans="2:10" x14ac:dyDescent="0.3">
      <c r="B37" s="12" t="s">
        <v>227</v>
      </c>
      <c r="C37" s="22"/>
      <c r="D37" s="22"/>
      <c r="E37" s="22"/>
      <c r="F37" s="87"/>
      <c r="G37" s="134"/>
      <c r="H37" s="134"/>
      <c r="I37" s="134"/>
      <c r="J37" s="133">
        <f t="shared" si="3"/>
        <v>0</v>
      </c>
    </row>
    <row r="38" spans="2:10" x14ac:dyDescent="0.3">
      <c r="B38" s="12" t="s">
        <v>228</v>
      </c>
      <c r="C38" s="22"/>
      <c r="D38" s="22"/>
      <c r="E38" s="22"/>
      <c r="F38" s="134"/>
      <c r="G38" s="134"/>
      <c r="H38" s="134"/>
      <c r="I38" s="134"/>
      <c r="J38" s="133">
        <f t="shared" si="3"/>
        <v>0</v>
      </c>
    </row>
    <row r="39" spans="2:10" x14ac:dyDescent="0.3">
      <c r="B39" s="12" t="s">
        <v>229</v>
      </c>
      <c r="C39" s="22"/>
      <c r="D39" s="22"/>
      <c r="E39" s="22"/>
      <c r="F39" s="134"/>
      <c r="G39" s="134"/>
      <c r="H39" s="134"/>
      <c r="I39" s="134"/>
      <c r="J39" s="133">
        <f t="shared" si="3"/>
        <v>0</v>
      </c>
    </row>
    <row r="40" spans="2:10" x14ac:dyDescent="0.3">
      <c r="B40" s="12" t="s">
        <v>230</v>
      </c>
      <c r="C40" s="22"/>
      <c r="D40" s="22"/>
      <c r="E40" s="22"/>
      <c r="F40" s="134"/>
      <c r="G40" s="134"/>
      <c r="H40" s="134"/>
      <c r="I40" s="134"/>
      <c r="J40" s="133">
        <f t="shared" si="3"/>
        <v>0</v>
      </c>
    </row>
    <row r="41" spans="2:10" x14ac:dyDescent="0.3">
      <c r="B41" s="12" t="s">
        <v>231</v>
      </c>
      <c r="C41" s="22"/>
      <c r="D41" s="22"/>
      <c r="E41" s="22"/>
      <c r="F41" s="134"/>
      <c r="G41" s="134"/>
      <c r="H41" s="134"/>
      <c r="I41" s="134"/>
      <c r="J41" s="133">
        <f t="shared" si="3"/>
        <v>0</v>
      </c>
    </row>
    <row r="42" spans="2:10" x14ac:dyDescent="0.3">
      <c r="B42" s="12" t="s">
        <v>232</v>
      </c>
      <c r="C42" s="22"/>
      <c r="D42" s="22"/>
      <c r="E42" s="22"/>
      <c r="F42" s="134"/>
      <c r="G42" s="134"/>
      <c r="H42" s="134"/>
      <c r="I42" s="134"/>
      <c r="J42" s="133">
        <f t="shared" si="3"/>
        <v>0</v>
      </c>
    </row>
    <row r="43" spans="2:10" x14ac:dyDescent="0.3">
      <c r="B43" s="12" t="s">
        <v>233</v>
      </c>
      <c r="C43" s="22"/>
      <c r="D43" s="22"/>
      <c r="E43" s="22"/>
      <c r="F43" s="136"/>
      <c r="G43" s="134"/>
      <c r="H43" s="136"/>
      <c r="I43" s="136"/>
      <c r="J43" s="135">
        <f>H43-I43</f>
        <v>0</v>
      </c>
    </row>
    <row r="44" spans="2:10" x14ac:dyDescent="0.3">
      <c r="B44" s="95"/>
      <c r="C44" s="96" t="s">
        <v>217</v>
      </c>
      <c r="D44" s="96"/>
      <c r="E44" s="96"/>
      <c r="F44" s="157">
        <f>SUM(F30:F43)</f>
        <v>373400463000</v>
      </c>
      <c r="G44" s="157">
        <f>SUM(G30:G43)</f>
        <v>397445810000</v>
      </c>
      <c r="H44" s="157">
        <f t="shared" ref="H44:J44" si="4">SUM(H30:H43)</f>
        <v>396964783477</v>
      </c>
      <c r="I44" s="157">
        <f t="shared" si="4"/>
        <v>396964783477</v>
      </c>
      <c r="J44" s="157">
        <f t="shared" si="4"/>
        <v>0</v>
      </c>
    </row>
    <row r="45" spans="2:10" x14ac:dyDescent="0.3">
      <c r="B45" s="12" t="s">
        <v>234</v>
      </c>
      <c r="C45" s="22"/>
      <c r="D45" s="22"/>
      <c r="E45" s="22"/>
      <c r="F45" s="134"/>
      <c r="G45" s="134"/>
      <c r="H45" s="152"/>
      <c r="I45" s="133"/>
      <c r="J45" s="133"/>
    </row>
    <row r="46" spans="2:10" x14ac:dyDescent="0.3">
      <c r="B46" s="98"/>
      <c r="C46" s="99" t="s">
        <v>219</v>
      </c>
      <c r="D46" s="99"/>
      <c r="E46" s="99"/>
      <c r="F46" s="101">
        <f>SUM(F44:F45)</f>
        <v>373400463000</v>
      </c>
      <c r="G46" s="101">
        <f>SUM(G44:G45)</f>
        <v>397445810000</v>
      </c>
      <c r="H46" s="101">
        <f t="shared" ref="H46:J46" si="5">SUM(H44:H45)</f>
        <v>396964783477</v>
      </c>
      <c r="I46" s="101">
        <f t="shared" si="5"/>
        <v>396964783477</v>
      </c>
      <c r="J46" s="101">
        <f t="shared" si="5"/>
        <v>0</v>
      </c>
    </row>
    <row r="48" spans="2:10" x14ac:dyDescent="0.3">
      <c r="E48" s="6" t="s">
        <v>270</v>
      </c>
    </row>
  </sheetData>
  <mergeCells count="9">
    <mergeCell ref="B28:E29"/>
    <mergeCell ref="H28:J28"/>
    <mergeCell ref="F10:G10"/>
    <mergeCell ref="F28:G28"/>
    <mergeCell ref="B6:J6"/>
    <mergeCell ref="B7:J7"/>
    <mergeCell ref="B8:J8"/>
    <mergeCell ref="B10:E11"/>
    <mergeCell ref="H10:J10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71" fitToHeight="0" orientation="portrait" horizontalDpi="4294967294" verticalDpi="4294967294" r:id="rId1"/>
  <headerFooter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opLeftCell="A22" zoomScale="80" zoomScaleNormal="80" workbookViewId="0">
      <selection activeCell="J12" sqref="J12"/>
    </sheetView>
  </sheetViews>
  <sheetFormatPr baseColWidth="10" defaultRowHeight="16.5" x14ac:dyDescent="0.3"/>
  <cols>
    <col min="1" max="1" width="5" style="6" customWidth="1"/>
    <col min="2" max="4" width="2.28515625" style="8" customWidth="1"/>
    <col min="5" max="5" width="49" style="6" customWidth="1"/>
    <col min="6" max="8" width="13.5703125" style="6" customWidth="1"/>
    <col min="9" max="10" width="13.5703125" style="7" customWidth="1"/>
    <col min="11" max="16384" width="11.42578125" style="6"/>
  </cols>
  <sheetData>
    <row r="1" spans="1:10" x14ac:dyDescent="0.3">
      <c r="G1" s="7"/>
      <c r="H1" s="7"/>
      <c r="I1" s="6">
        <v>2017</v>
      </c>
      <c r="J1" s="6"/>
    </row>
    <row r="2" spans="1:10" x14ac:dyDescent="0.3">
      <c r="G2" s="7"/>
      <c r="H2" s="7"/>
      <c r="I2" s="6"/>
      <c r="J2" s="6"/>
    </row>
    <row r="3" spans="1:10" x14ac:dyDescent="0.3">
      <c r="G3" s="7"/>
      <c r="H3" s="7"/>
      <c r="I3" s="6"/>
      <c r="J3" s="6"/>
    </row>
    <row r="4" spans="1:10" x14ac:dyDescent="0.3">
      <c r="B4" s="8" t="s">
        <v>306</v>
      </c>
    </row>
    <row r="5" spans="1:10" x14ac:dyDescent="0.3">
      <c r="B5" s="8" t="s">
        <v>17</v>
      </c>
    </row>
    <row r="6" spans="1:10" x14ac:dyDescent="0.3">
      <c r="B6" s="244" t="s">
        <v>404</v>
      </c>
      <c r="C6" s="244"/>
      <c r="D6" s="244"/>
      <c r="E6" s="244"/>
      <c r="F6" s="244"/>
      <c r="G6" s="244"/>
      <c r="H6" s="244"/>
      <c r="I6" s="244"/>
      <c r="J6" s="244"/>
    </row>
    <row r="8" spans="1:10" ht="66" x14ac:dyDescent="0.3">
      <c r="B8" s="261" t="s">
        <v>311</v>
      </c>
      <c r="C8" s="262"/>
      <c r="D8" s="262"/>
      <c r="E8" s="263"/>
      <c r="F8" s="158" t="s">
        <v>401</v>
      </c>
      <c r="G8" s="158" t="s">
        <v>312</v>
      </c>
      <c r="H8" s="158" t="s">
        <v>313</v>
      </c>
      <c r="I8" s="158" t="s">
        <v>402</v>
      </c>
      <c r="J8" s="158" t="s">
        <v>403</v>
      </c>
    </row>
    <row r="9" spans="1:10" x14ac:dyDescent="0.3">
      <c r="B9" s="159" t="s">
        <v>0</v>
      </c>
      <c r="C9" s="160"/>
      <c r="D9" s="160"/>
      <c r="E9" s="161"/>
      <c r="F9" s="162"/>
      <c r="G9" s="163"/>
      <c r="H9" s="164"/>
      <c r="I9" s="163"/>
      <c r="J9" s="163"/>
    </row>
    <row r="10" spans="1:10" x14ac:dyDescent="0.3">
      <c r="B10" s="85"/>
      <c r="C10" s="165" t="s">
        <v>56</v>
      </c>
      <c r="D10" s="165"/>
      <c r="E10" s="166"/>
      <c r="F10" s="167"/>
      <c r="G10" s="11"/>
      <c r="H10" s="88"/>
      <c r="I10" s="123"/>
      <c r="J10" s="11"/>
    </row>
    <row r="11" spans="1:10" x14ac:dyDescent="0.3">
      <c r="A11" s="14"/>
      <c r="B11" s="168"/>
      <c r="C11" s="169"/>
      <c r="D11" s="170" t="s">
        <v>13</v>
      </c>
      <c r="E11" s="171"/>
      <c r="F11" s="124"/>
      <c r="G11" s="88"/>
      <c r="H11" s="88"/>
      <c r="I11" s="124"/>
      <c r="J11" s="89"/>
    </row>
    <row r="12" spans="1:10" x14ac:dyDescent="0.3">
      <c r="A12" s="14"/>
      <c r="B12" s="168"/>
      <c r="C12" s="169"/>
      <c r="D12" s="169"/>
      <c r="E12" s="18" t="s">
        <v>122</v>
      </c>
      <c r="F12" s="124">
        <v>1124093764</v>
      </c>
      <c r="G12" s="88"/>
      <c r="H12" s="88"/>
      <c r="I12" s="124">
        <f>SUM(F12:H12)</f>
        <v>1124093764</v>
      </c>
      <c r="J12" s="89">
        <f>+I12</f>
        <v>1124093764</v>
      </c>
    </row>
    <row r="13" spans="1:10" x14ac:dyDescent="0.3">
      <c r="B13" s="85"/>
      <c r="C13" s="48"/>
      <c r="D13" s="48"/>
      <c r="E13" s="18" t="s">
        <v>124</v>
      </c>
      <c r="F13" s="124">
        <v>155021605</v>
      </c>
      <c r="G13" s="88"/>
      <c r="H13" s="88"/>
      <c r="I13" s="124">
        <f t="shared" ref="I13:I22" si="0">SUM(F13:H13)</f>
        <v>155021605</v>
      </c>
      <c r="J13" s="89">
        <f t="shared" ref="J13:J22" si="1">+I13</f>
        <v>155021605</v>
      </c>
    </row>
    <row r="14" spans="1:10" x14ac:dyDescent="0.3">
      <c r="A14" s="14"/>
      <c r="B14" s="168"/>
      <c r="C14" s="169"/>
      <c r="D14" s="170" t="s">
        <v>14</v>
      </c>
      <c r="E14" s="171"/>
      <c r="F14" s="124"/>
      <c r="G14" s="88"/>
      <c r="H14" s="88"/>
      <c r="I14" s="124">
        <f t="shared" si="0"/>
        <v>0</v>
      </c>
      <c r="J14" s="89">
        <f t="shared" si="1"/>
        <v>0</v>
      </c>
    </row>
    <row r="15" spans="1:10" x14ac:dyDescent="0.3">
      <c r="B15" s="85"/>
      <c r="C15" s="48"/>
      <c r="D15" s="48"/>
      <c r="E15" s="18" t="s">
        <v>49</v>
      </c>
      <c r="F15" s="124"/>
      <c r="G15" s="88"/>
      <c r="H15" s="88"/>
      <c r="I15" s="124">
        <f t="shared" si="0"/>
        <v>0</v>
      </c>
      <c r="J15" s="89">
        <f t="shared" si="1"/>
        <v>0</v>
      </c>
    </row>
    <row r="16" spans="1:10" x14ac:dyDescent="0.3">
      <c r="B16" s="85"/>
      <c r="C16" s="48"/>
      <c r="D16" s="48"/>
      <c r="E16" s="18" t="s">
        <v>125</v>
      </c>
      <c r="F16" s="124">
        <v>-3744945</v>
      </c>
      <c r="G16" s="88"/>
      <c r="H16" s="88"/>
      <c r="I16" s="124">
        <f t="shared" si="0"/>
        <v>-3744945</v>
      </c>
      <c r="J16" s="89">
        <f t="shared" si="1"/>
        <v>-3744945</v>
      </c>
    </row>
    <row r="17" spans="1:10" x14ac:dyDescent="0.3">
      <c r="B17" s="85"/>
      <c r="C17" s="48"/>
      <c r="D17" s="154" t="s">
        <v>103</v>
      </c>
      <c r="E17" s="155"/>
      <c r="F17" s="124">
        <v>0</v>
      </c>
      <c r="G17" s="88"/>
      <c r="H17" s="88"/>
      <c r="I17" s="124">
        <f t="shared" si="0"/>
        <v>0</v>
      </c>
      <c r="J17" s="89">
        <f t="shared" si="1"/>
        <v>0</v>
      </c>
    </row>
    <row r="18" spans="1:10" x14ac:dyDescent="0.3">
      <c r="B18" s="85"/>
      <c r="C18" s="48"/>
      <c r="D18" s="170" t="s">
        <v>126</v>
      </c>
      <c r="E18" s="171"/>
      <c r="F18" s="124">
        <v>0</v>
      </c>
      <c r="G18" s="88"/>
      <c r="H18" s="88"/>
      <c r="I18" s="124">
        <f t="shared" si="0"/>
        <v>0</v>
      </c>
      <c r="J18" s="89">
        <f t="shared" si="1"/>
        <v>0</v>
      </c>
    </row>
    <row r="19" spans="1:10" x14ac:dyDescent="0.3">
      <c r="B19" s="85"/>
      <c r="C19" s="48" t="s">
        <v>57</v>
      </c>
      <c r="D19" s="165"/>
      <c r="E19" s="172"/>
      <c r="F19" s="124">
        <v>0</v>
      </c>
      <c r="G19" s="88"/>
      <c r="H19" s="88"/>
      <c r="I19" s="124">
        <f t="shared" si="0"/>
        <v>0</v>
      </c>
      <c r="J19" s="89">
        <f t="shared" si="1"/>
        <v>0</v>
      </c>
    </row>
    <row r="20" spans="1:10" x14ac:dyDescent="0.3">
      <c r="B20" s="85"/>
      <c r="C20" s="48"/>
      <c r="D20" s="48" t="s">
        <v>15</v>
      </c>
      <c r="E20" s="172"/>
      <c r="F20" s="124"/>
      <c r="G20" s="88"/>
      <c r="H20" s="88"/>
      <c r="I20" s="124">
        <f t="shared" si="0"/>
        <v>0</v>
      </c>
      <c r="J20" s="89">
        <f t="shared" si="1"/>
        <v>0</v>
      </c>
    </row>
    <row r="21" spans="1:10" x14ac:dyDescent="0.3">
      <c r="A21" s="14"/>
      <c r="B21" s="168"/>
      <c r="C21" s="169"/>
      <c r="D21" s="169" t="s">
        <v>16</v>
      </c>
      <c r="E21" s="173"/>
      <c r="F21" s="124"/>
      <c r="G21" s="88"/>
      <c r="H21" s="88"/>
      <c r="I21" s="124">
        <f t="shared" si="0"/>
        <v>0</v>
      </c>
      <c r="J21" s="89">
        <f t="shared" si="1"/>
        <v>0</v>
      </c>
    </row>
    <row r="22" spans="1:10" x14ac:dyDescent="0.3">
      <c r="B22" s="85"/>
      <c r="C22" s="48"/>
      <c r="D22" s="48" t="s">
        <v>113</v>
      </c>
      <c r="E22" s="173"/>
      <c r="F22" s="124"/>
      <c r="G22" s="88"/>
      <c r="H22" s="88"/>
      <c r="I22" s="124">
        <f t="shared" si="0"/>
        <v>0</v>
      </c>
      <c r="J22" s="89">
        <f t="shared" si="1"/>
        <v>0</v>
      </c>
    </row>
    <row r="23" spans="1:10" x14ac:dyDescent="0.3">
      <c r="A23" s="14"/>
      <c r="B23" s="174"/>
      <c r="C23" s="175"/>
      <c r="D23" s="175"/>
      <c r="E23" s="176"/>
      <c r="F23" s="177">
        <f>SUM(F9:F22)+1000</f>
        <v>1275371424</v>
      </c>
      <c r="G23" s="177">
        <f>SUM(G9:G22)</f>
        <v>0</v>
      </c>
      <c r="H23" s="177">
        <f>SUM(H9:H22)</f>
        <v>0</v>
      </c>
      <c r="I23" s="177">
        <f>SUM(I9:I22)+1000</f>
        <v>1275371424</v>
      </c>
      <c r="J23" s="177">
        <f>SUM(J9:J22)+1000</f>
        <v>1275371424</v>
      </c>
    </row>
    <row r="24" spans="1:10" x14ac:dyDescent="0.3">
      <c r="A24" s="14"/>
      <c r="B24" s="168" t="s">
        <v>6</v>
      </c>
      <c r="C24" s="169"/>
      <c r="D24" s="169"/>
      <c r="E24" s="18"/>
      <c r="F24" s="124"/>
      <c r="G24" s="88"/>
      <c r="H24" s="88"/>
      <c r="I24" s="124"/>
      <c r="J24" s="88"/>
    </row>
    <row r="25" spans="1:10" x14ac:dyDescent="0.3">
      <c r="A25" s="14"/>
      <c r="B25" s="168"/>
      <c r="C25" s="169" t="s">
        <v>142</v>
      </c>
      <c r="D25" s="169"/>
      <c r="E25" s="18"/>
      <c r="F25" s="124"/>
      <c r="G25" s="88"/>
      <c r="H25" s="88"/>
      <c r="I25" s="124"/>
      <c r="J25" s="88"/>
    </row>
    <row r="26" spans="1:10" x14ac:dyDescent="0.3">
      <c r="A26" s="14"/>
      <c r="B26" s="168"/>
      <c r="C26" s="169"/>
      <c r="D26" s="169" t="s">
        <v>10</v>
      </c>
      <c r="E26" s="18"/>
      <c r="F26" s="124"/>
      <c r="G26" s="88"/>
      <c r="H26" s="88"/>
      <c r="I26" s="124"/>
      <c r="J26" s="88"/>
    </row>
    <row r="27" spans="1:10" x14ac:dyDescent="0.3">
      <c r="A27" s="14"/>
      <c r="B27" s="168"/>
      <c r="C27" s="169"/>
      <c r="D27" s="169"/>
      <c r="E27" s="18" t="s">
        <v>131</v>
      </c>
      <c r="F27" s="124">
        <v>169841110</v>
      </c>
      <c r="G27" s="88"/>
      <c r="H27" s="88"/>
      <c r="I27" s="124">
        <f>SUM(F27:H27)</f>
        <v>169841110</v>
      </c>
      <c r="J27" s="89">
        <f>+I27</f>
        <v>169841110</v>
      </c>
    </row>
    <row r="28" spans="1:10" x14ac:dyDescent="0.3">
      <c r="A28" s="14"/>
      <c r="B28" s="168"/>
      <c r="C28" s="169"/>
      <c r="D28" s="169" t="s">
        <v>12</v>
      </c>
      <c r="E28" s="18"/>
      <c r="F28" s="124"/>
      <c r="G28" s="88"/>
      <c r="H28" s="88"/>
      <c r="I28" s="124">
        <f t="shared" ref="I28:I35" si="2">SUM(F28:H28)</f>
        <v>0</v>
      </c>
      <c r="J28" s="89">
        <f t="shared" ref="J28:J35" si="3">+I28</f>
        <v>0</v>
      </c>
    </row>
    <row r="29" spans="1:10" x14ac:dyDescent="0.3">
      <c r="A29" s="14"/>
      <c r="B29" s="168"/>
      <c r="C29" s="169"/>
      <c r="D29" s="169" t="s">
        <v>11</v>
      </c>
      <c r="E29" s="18"/>
      <c r="F29" s="124"/>
      <c r="G29" s="88"/>
      <c r="H29" s="88"/>
      <c r="I29" s="124">
        <f t="shared" si="2"/>
        <v>0</v>
      </c>
      <c r="J29" s="89">
        <f t="shared" si="3"/>
        <v>0</v>
      </c>
    </row>
    <row r="30" spans="1:10" x14ac:dyDescent="0.3">
      <c r="A30" s="14"/>
      <c r="B30" s="168"/>
      <c r="C30" s="169"/>
      <c r="D30" s="169" t="s">
        <v>140</v>
      </c>
      <c r="E30" s="18"/>
      <c r="F30" s="124">
        <v>80601925</v>
      </c>
      <c r="G30" s="88"/>
      <c r="H30" s="88"/>
      <c r="I30" s="124">
        <f t="shared" si="2"/>
        <v>80601925</v>
      </c>
      <c r="J30" s="89">
        <f t="shared" si="3"/>
        <v>80601925</v>
      </c>
    </row>
    <row r="31" spans="1:10" x14ac:dyDescent="0.3">
      <c r="A31" s="14"/>
      <c r="B31" s="168" t="s">
        <v>96</v>
      </c>
      <c r="C31" s="169"/>
      <c r="D31" s="169"/>
      <c r="E31" s="18"/>
      <c r="F31" s="124"/>
      <c r="G31" s="88"/>
      <c r="H31" s="88"/>
      <c r="I31" s="124">
        <f t="shared" si="2"/>
        <v>0</v>
      </c>
      <c r="J31" s="89">
        <f t="shared" si="3"/>
        <v>0</v>
      </c>
    </row>
    <row r="32" spans="1:10" x14ac:dyDescent="0.3">
      <c r="A32" s="14"/>
      <c r="B32" s="168"/>
      <c r="C32" s="169" t="s">
        <v>8</v>
      </c>
      <c r="D32" s="169"/>
      <c r="E32" s="18"/>
      <c r="F32" s="124"/>
      <c r="G32" s="88"/>
      <c r="H32" s="88"/>
      <c r="I32" s="124">
        <f t="shared" si="2"/>
        <v>0</v>
      </c>
      <c r="J32" s="89">
        <f t="shared" si="3"/>
        <v>0</v>
      </c>
    </row>
    <row r="33" spans="1:10" x14ac:dyDescent="0.3">
      <c r="A33" s="14"/>
      <c r="B33" s="168"/>
      <c r="C33" s="169"/>
      <c r="D33" s="169" t="s">
        <v>143</v>
      </c>
      <c r="E33" s="18"/>
      <c r="F33" s="124">
        <v>7618628179</v>
      </c>
      <c r="G33" s="88"/>
      <c r="H33" s="88"/>
      <c r="I33" s="124">
        <f t="shared" si="2"/>
        <v>7618628179</v>
      </c>
      <c r="J33" s="89">
        <f t="shared" si="3"/>
        <v>7618628179</v>
      </c>
    </row>
    <row r="34" spans="1:10" x14ac:dyDescent="0.3">
      <c r="A34" s="14"/>
      <c r="B34" s="168"/>
      <c r="C34" s="169"/>
      <c r="D34" s="169" t="s">
        <v>144</v>
      </c>
      <c r="E34" s="18"/>
      <c r="F34" s="124">
        <v>-7507224026</v>
      </c>
      <c r="G34" s="88"/>
      <c r="H34" s="88"/>
      <c r="I34" s="124">
        <f t="shared" si="2"/>
        <v>-7507224026</v>
      </c>
      <c r="J34" s="89">
        <f t="shared" si="3"/>
        <v>-7507224026</v>
      </c>
    </row>
    <row r="35" spans="1:10" x14ac:dyDescent="0.3">
      <c r="A35" s="14"/>
      <c r="B35" s="168"/>
      <c r="C35" s="169"/>
      <c r="D35" s="169" t="s">
        <v>145</v>
      </c>
      <c r="E35" s="18"/>
      <c r="F35" s="124">
        <f>913523236+1000</f>
        <v>913524236</v>
      </c>
      <c r="G35" s="88"/>
      <c r="H35" s="88"/>
      <c r="I35" s="124">
        <f t="shared" si="2"/>
        <v>913524236</v>
      </c>
      <c r="J35" s="89">
        <f t="shared" si="3"/>
        <v>913524236</v>
      </c>
    </row>
    <row r="36" spans="1:10" x14ac:dyDescent="0.3">
      <c r="B36" s="285"/>
      <c r="C36" s="286"/>
      <c r="D36" s="286"/>
      <c r="E36" s="287"/>
      <c r="F36" s="178">
        <f>SUM(F24:F35)</f>
        <v>1275371424</v>
      </c>
      <c r="G36" s="178"/>
      <c r="H36" s="178"/>
      <c r="I36" s="178">
        <f>SUM(I27:I35)</f>
        <v>1275371424</v>
      </c>
      <c r="J36" s="178">
        <f>SUM(J27:J35)</f>
        <v>1275371424</v>
      </c>
    </row>
    <row r="40" spans="1:10" s="7" customFormat="1" x14ac:dyDescent="0.3">
      <c r="A40" s="6"/>
      <c r="B40" s="8"/>
      <c r="C40" s="8"/>
      <c r="D40" s="8"/>
      <c r="E40" s="6"/>
      <c r="F40" s="6"/>
      <c r="G40" s="6"/>
      <c r="H40" s="109"/>
    </row>
  </sheetData>
  <mergeCells count="3">
    <mergeCell ref="B6:J6"/>
    <mergeCell ref="B8:E8"/>
    <mergeCell ref="B36:E36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64" orientation="portrait" horizontalDpi="4294967293" verticalDpi="4294967293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Consolidado</vt:lpstr>
      <vt:lpstr>Balance general (Activo)</vt:lpstr>
      <vt:lpstr>Balance general (Pasivo)</vt:lpstr>
      <vt:lpstr>Estado de resultado</vt:lpstr>
      <vt:lpstr>Estado de flujo de efectivo</vt:lpstr>
      <vt:lpstr>Estado variacion fondos no pres</vt:lpstr>
      <vt:lpstr>Estado de cambios pat.</vt:lpstr>
      <vt:lpstr>Estado de sit. pres</vt:lpstr>
      <vt:lpstr>Balance Apertura</vt:lpstr>
      <vt:lpstr>Bce. Apertura 2018</vt:lpstr>
      <vt:lpstr>'Balance Apertura'!Área_de_impresión</vt:lpstr>
      <vt:lpstr>'Balance general (Activo)'!Área_de_impresión</vt:lpstr>
      <vt:lpstr>'Balance general (Pasivo)'!Área_de_impresión</vt:lpstr>
      <vt:lpstr>Consolidado!Área_de_impresión</vt:lpstr>
      <vt:lpstr>'Estado de cambios pat.'!Área_de_impresión</vt:lpstr>
      <vt:lpstr>'Estado de flujo de efectivo'!Área_de_impresión</vt:lpstr>
      <vt:lpstr>'Estado de resultado'!Área_de_impresión</vt:lpstr>
      <vt:lpstr>'Estado de sit. pres'!Área_de_impresión</vt:lpstr>
      <vt:lpstr>'Estado variacion fondos no pres'!Área_de_impresión</vt:lpstr>
    </vt:vector>
  </TitlesOfParts>
  <Company>PJUD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CARLOS BUSTAMANTE OLIVA</dc:creator>
  <cp:lastModifiedBy>KATHERIN JANE HOLMGREN FIDALGO</cp:lastModifiedBy>
  <cp:lastPrinted>2019-01-30T19:27:22Z</cp:lastPrinted>
  <dcterms:created xsi:type="dcterms:W3CDTF">2015-04-21T17:50:18Z</dcterms:created>
  <dcterms:modified xsi:type="dcterms:W3CDTF">2020-03-16T20:52:37Z</dcterms:modified>
</cp:coreProperties>
</file>